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ERVER\nowon2021\2. 기획운영팀\3. 예산관리\02. 추경예산서\3. 홈페이지공고\"/>
    </mc:Choice>
  </mc:AlternateContent>
  <xr:revisionPtr revIDLastSave="0" documentId="13_ncr:1_{59C6FBE9-7514-41DF-A9D5-84487DC76B0D}" xr6:coauthVersionLast="45" xr6:coauthVersionMax="45" xr10:uidLastSave="{00000000-0000-0000-0000-000000000000}"/>
  <bookViews>
    <workbookView xWindow="28680" yWindow="-120" windowWidth="29040" windowHeight="15840" tabRatio="944" xr2:uid="{00000000-000D-0000-FFFF-FFFF00000000}"/>
  </bookViews>
  <sheets>
    <sheet name="표지" sheetId="1" r:id="rId1"/>
    <sheet name="1. 예산총칙" sheetId="3" r:id="rId2"/>
    <sheet name="2. 세입·세출 총괄표" sheetId="43" r:id="rId3"/>
    <sheet name="3-1. 세입명세서" sheetId="6" r:id="rId4"/>
    <sheet name="3-2. 세출명세서" sheetId="40" r:id="rId5"/>
  </sheets>
  <definedNames>
    <definedName name="_xlnm._FilterDatabase" localSheetId="3" hidden="1">'3-1. 세입명세서'!$A$5:$AA$151</definedName>
    <definedName name="_xlnm._FilterDatabase" localSheetId="4" hidden="1">'3-2. 세출명세서'!$A$4:$AC$1020</definedName>
    <definedName name="_xlnm.Print_Area" localSheetId="1">'1. 예산총칙'!$A$1:$F$20</definedName>
    <definedName name="_xlnm.Print_Area" localSheetId="2">'2. 세입·세출 총괄표'!$A$1:$L$76</definedName>
    <definedName name="_xlnm.Print_Area" localSheetId="3">'3-1. 세입명세서'!$A$1:$V$151</definedName>
    <definedName name="_xlnm.Print_Area" localSheetId="4">'3-2. 세출명세서'!$A$1:$X$1020</definedName>
    <definedName name="_xlnm.Print_Area" localSheetId="0">표지!$A$1:$L$30</definedName>
    <definedName name="_xlnm.Print_Titles" localSheetId="2">'2. 세입·세출 총괄표'!$4:$5</definedName>
    <definedName name="_xlnm.Print_Titles" localSheetId="3">'3-1. 세입명세서'!$4:$5</definedName>
    <definedName name="_xlnm.Print_Titles" localSheetId="4">'3-2. 세출명세서'!$4:$5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76" i="43" l="1"/>
  <c r="L75" i="43"/>
  <c r="L74" i="43"/>
  <c r="L73" i="43" s="1"/>
  <c r="K74" i="43"/>
  <c r="K73" i="43" s="1"/>
  <c r="J74" i="43"/>
  <c r="J73" i="43"/>
  <c r="L72" i="43"/>
  <c r="L71" i="43"/>
  <c r="K71" i="43"/>
  <c r="J71" i="43"/>
  <c r="L70" i="43"/>
  <c r="K70" i="43"/>
  <c r="J70" i="43"/>
  <c r="L69" i="43"/>
  <c r="L67" i="43" s="1"/>
  <c r="L66" i="43" s="1"/>
  <c r="L68" i="43"/>
  <c r="K67" i="43"/>
  <c r="K66" i="43" s="1"/>
  <c r="J67" i="43"/>
  <c r="J66" i="43" s="1"/>
  <c r="L65" i="43"/>
  <c r="L64" i="43" s="1"/>
  <c r="L63" i="43" s="1"/>
  <c r="K64" i="43"/>
  <c r="J64" i="43"/>
  <c r="K63" i="43"/>
  <c r="J63" i="43"/>
  <c r="L62" i="43"/>
  <c r="L61" i="43"/>
  <c r="L60" i="43"/>
  <c r="L59" i="43"/>
  <c r="L58" i="43"/>
  <c r="L57" i="43"/>
  <c r="L56" i="43"/>
  <c r="L55" i="43" s="1"/>
  <c r="K55" i="43"/>
  <c r="J55" i="43"/>
  <c r="L54" i="43"/>
  <c r="L53" i="43"/>
  <c r="L52" i="43"/>
  <c r="K52" i="43"/>
  <c r="J52" i="43"/>
  <c r="L51" i="43"/>
  <c r="L50" i="43"/>
  <c r="L49" i="43"/>
  <c r="K49" i="43"/>
  <c r="J49" i="43"/>
  <c r="L48" i="43"/>
  <c r="L47" i="43"/>
  <c r="L46" i="43" s="1"/>
  <c r="K46" i="43"/>
  <c r="J46" i="43"/>
  <c r="L45" i="43"/>
  <c r="L44" i="43" s="1"/>
  <c r="L32" i="43" s="1"/>
  <c r="K44" i="43"/>
  <c r="J44" i="43"/>
  <c r="L43" i="43"/>
  <c r="F43" i="43"/>
  <c r="L42" i="43"/>
  <c r="K42" i="43"/>
  <c r="J42" i="43"/>
  <c r="F42" i="43"/>
  <c r="L41" i="43"/>
  <c r="F41" i="43"/>
  <c r="F40" i="43" s="1"/>
  <c r="F39" i="43" s="1"/>
  <c r="L40" i="43"/>
  <c r="E40" i="43"/>
  <c r="D40" i="43"/>
  <c r="L39" i="43"/>
  <c r="E39" i="43"/>
  <c r="D39" i="43"/>
  <c r="L38" i="43"/>
  <c r="F38" i="43"/>
  <c r="F36" i="43" s="1"/>
  <c r="F35" i="43" s="1"/>
  <c r="L37" i="43"/>
  <c r="K37" i="43"/>
  <c r="J37" i="43"/>
  <c r="F37" i="43"/>
  <c r="L36" i="43"/>
  <c r="E36" i="43"/>
  <c r="E35" i="43" s="1"/>
  <c r="D36" i="43"/>
  <c r="L35" i="43"/>
  <c r="D35" i="43"/>
  <c r="L34" i="43"/>
  <c r="F34" i="43"/>
  <c r="L33" i="43"/>
  <c r="K33" i="43"/>
  <c r="K32" i="43" s="1"/>
  <c r="J33" i="43"/>
  <c r="J32" i="43" s="1"/>
  <c r="F33" i="43"/>
  <c r="F32" i="43" s="1"/>
  <c r="F31" i="43" s="1"/>
  <c r="E32" i="43"/>
  <c r="E31" i="43" s="1"/>
  <c r="D32" i="43"/>
  <c r="L31" i="43"/>
  <c r="D31" i="43"/>
  <c r="L30" i="43"/>
  <c r="F30" i="43"/>
  <c r="L29" i="43"/>
  <c r="F29" i="43"/>
  <c r="F28" i="43" s="1"/>
  <c r="F27" i="43" s="1"/>
  <c r="L28" i="43"/>
  <c r="L27" i="43" s="1"/>
  <c r="K28" i="43"/>
  <c r="K27" i="43" s="1"/>
  <c r="J28" i="43"/>
  <c r="J27" i="43" s="1"/>
  <c r="E28" i="43"/>
  <c r="D28" i="43"/>
  <c r="D27" i="43" s="1"/>
  <c r="E27" i="43"/>
  <c r="L26" i="43"/>
  <c r="F26" i="43"/>
  <c r="L25" i="43"/>
  <c r="F25" i="43"/>
  <c r="L24" i="43"/>
  <c r="L19" i="43" s="1"/>
  <c r="F24" i="43"/>
  <c r="F23" i="43" s="1"/>
  <c r="E24" i="43"/>
  <c r="E23" i="43" s="1"/>
  <c r="D24" i="43"/>
  <c r="D23" i="43" s="1"/>
  <c r="L23" i="43"/>
  <c r="L22" i="43"/>
  <c r="F22" i="43"/>
  <c r="L21" i="43"/>
  <c r="F21" i="43"/>
  <c r="L20" i="43"/>
  <c r="F20" i="43"/>
  <c r="K19" i="43"/>
  <c r="J19" i="43"/>
  <c r="F19" i="43"/>
  <c r="F18" i="43" s="1"/>
  <c r="F17" i="43" s="1"/>
  <c r="L18" i="43"/>
  <c r="E18" i="43"/>
  <c r="E17" i="43" s="1"/>
  <c r="D18" i="43"/>
  <c r="D17" i="43" s="1"/>
  <c r="L17" i="43"/>
  <c r="L15" i="43" s="1"/>
  <c r="L16" i="43"/>
  <c r="F16" i="43"/>
  <c r="K15" i="43"/>
  <c r="J15" i="43"/>
  <c r="F15" i="43"/>
  <c r="F14" i="43" s="1"/>
  <c r="E15" i="43"/>
  <c r="E14" i="43" s="1"/>
  <c r="D15" i="43"/>
  <c r="D14" i="43" s="1"/>
  <c r="L14" i="43"/>
  <c r="L8" i="43" s="1"/>
  <c r="L7" i="43" s="1"/>
  <c r="L13" i="43"/>
  <c r="F13" i="43"/>
  <c r="L12" i="43"/>
  <c r="F12" i="43"/>
  <c r="L11" i="43"/>
  <c r="F11" i="43"/>
  <c r="L10" i="43"/>
  <c r="F10" i="43"/>
  <c r="L9" i="43"/>
  <c r="F9" i="43"/>
  <c r="F8" i="43" s="1"/>
  <c r="F7" i="43" s="1"/>
  <c r="K8" i="43"/>
  <c r="K7" i="43" s="1"/>
  <c r="J8" i="43"/>
  <c r="J7" i="43" s="1"/>
  <c r="E8" i="43"/>
  <c r="D8" i="43"/>
  <c r="D7" i="43" s="1"/>
  <c r="E7" i="43"/>
  <c r="L6" i="43" l="1"/>
  <c r="K6" i="43"/>
  <c r="D6" i="43"/>
  <c r="J6" i="43"/>
  <c r="F6" i="43"/>
  <c r="E6" i="43"/>
  <c r="E8" i="40" l="1"/>
  <c r="O9" i="40"/>
  <c r="N11" i="40"/>
  <c r="P11" i="40" s="1"/>
  <c r="Q11" i="40"/>
  <c r="R11" i="40"/>
  <c r="S11" i="40"/>
  <c r="T11" i="40"/>
  <c r="U11" i="40"/>
  <c r="Y11" i="40" s="1"/>
  <c r="V11" i="40"/>
  <c r="W11" i="40"/>
  <c r="X11" i="40"/>
  <c r="N12" i="40"/>
  <c r="P12" i="40" s="1"/>
  <c r="Q12" i="40"/>
  <c r="U12" i="40" s="1"/>
  <c r="Y12" i="40" s="1"/>
  <c r="R12" i="40"/>
  <c r="S12" i="40"/>
  <c r="T12" i="40"/>
  <c r="V12" i="40"/>
  <c r="W12" i="40"/>
  <c r="X12" i="40"/>
  <c r="N13" i="40"/>
  <c r="R13" i="40" s="1"/>
  <c r="Q13" i="40"/>
  <c r="V13" i="40"/>
  <c r="N14" i="40"/>
  <c r="P14" i="40"/>
  <c r="Q14" i="40"/>
  <c r="U14" i="40" s="1"/>
  <c r="Y14" i="40" s="1"/>
  <c r="R14" i="40"/>
  <c r="S14" i="40"/>
  <c r="T14" i="40"/>
  <c r="V14" i="40"/>
  <c r="W14" i="40"/>
  <c r="X14" i="40"/>
  <c r="N15" i="40"/>
  <c r="P15" i="40"/>
  <c r="Q15" i="40"/>
  <c r="U15" i="40" s="1"/>
  <c r="Y15" i="40" s="1"/>
  <c r="R15" i="40"/>
  <c r="S15" i="40"/>
  <c r="T15" i="40"/>
  <c r="V15" i="40"/>
  <c r="W15" i="40"/>
  <c r="X15" i="40"/>
  <c r="N16" i="40"/>
  <c r="Q16" i="40" s="1"/>
  <c r="P16" i="40"/>
  <c r="N17" i="40"/>
  <c r="X17" i="40" s="1"/>
  <c r="P17" i="40"/>
  <c r="Q17" i="40"/>
  <c r="R17" i="40"/>
  <c r="S17" i="40"/>
  <c r="T17" i="40"/>
  <c r="U17" i="40"/>
  <c r="V17" i="40"/>
  <c r="W17" i="40"/>
  <c r="N18" i="40"/>
  <c r="P18" i="40" s="1"/>
  <c r="X18" i="40"/>
  <c r="N19" i="40"/>
  <c r="P19" i="40" s="1"/>
  <c r="N20" i="40"/>
  <c r="V20" i="40" s="1"/>
  <c r="P20" i="40"/>
  <c r="Q20" i="40"/>
  <c r="U20" i="40" s="1"/>
  <c r="R20" i="40"/>
  <c r="S20" i="40"/>
  <c r="T20" i="40"/>
  <c r="N22" i="40"/>
  <c r="R22" i="40" s="1"/>
  <c r="U22" i="40" s="1"/>
  <c r="Y22" i="40" s="1"/>
  <c r="P22" i="40"/>
  <c r="Q22" i="40"/>
  <c r="S22" i="40"/>
  <c r="T22" i="40"/>
  <c r="V22" i="40"/>
  <c r="W22" i="40"/>
  <c r="X22" i="40"/>
  <c r="N23" i="40"/>
  <c r="R23" i="40" s="1"/>
  <c r="P23" i="40"/>
  <c r="Q23" i="40"/>
  <c r="S23" i="40"/>
  <c r="V23" i="40"/>
  <c r="X23" i="40"/>
  <c r="N24" i="40"/>
  <c r="T24" i="40" s="1"/>
  <c r="P24" i="40"/>
  <c r="Q24" i="40"/>
  <c r="U24" i="40" s="1"/>
  <c r="R24" i="40"/>
  <c r="S24" i="40"/>
  <c r="X24" i="40"/>
  <c r="N25" i="40"/>
  <c r="P25" i="40" s="1"/>
  <c r="R25" i="40"/>
  <c r="S25" i="40"/>
  <c r="T25" i="40"/>
  <c r="V25" i="40"/>
  <c r="W25" i="40"/>
  <c r="X25" i="40"/>
  <c r="N27" i="40"/>
  <c r="P27" i="40" s="1"/>
  <c r="R27" i="40"/>
  <c r="S27" i="40"/>
  <c r="T27" i="40"/>
  <c r="V27" i="40"/>
  <c r="W27" i="40"/>
  <c r="X27" i="40"/>
  <c r="N28" i="40"/>
  <c r="S28" i="40" s="1"/>
  <c r="P28" i="40"/>
  <c r="R28" i="40"/>
  <c r="W28" i="40"/>
  <c r="N29" i="40"/>
  <c r="P29" i="40"/>
  <c r="Q29" i="40"/>
  <c r="R29" i="40"/>
  <c r="S29" i="40"/>
  <c r="T29" i="40"/>
  <c r="U29" i="40"/>
  <c r="Y29" i="40" s="1"/>
  <c r="V29" i="40"/>
  <c r="W29" i="40"/>
  <c r="X29" i="40"/>
  <c r="N30" i="40"/>
  <c r="P30" i="40" s="1"/>
  <c r="Q30" i="40"/>
  <c r="U30" i="40" s="1"/>
  <c r="Y30" i="40" s="1"/>
  <c r="R30" i="40"/>
  <c r="S30" i="40"/>
  <c r="T30" i="40"/>
  <c r="V30" i="40"/>
  <c r="W30" i="40"/>
  <c r="X30" i="40"/>
  <c r="N31" i="40"/>
  <c r="R31" i="40" s="1"/>
  <c r="Q31" i="40"/>
  <c r="V31" i="40"/>
  <c r="N32" i="40"/>
  <c r="P32" i="40"/>
  <c r="Q32" i="40"/>
  <c r="R32" i="40"/>
  <c r="S32" i="40"/>
  <c r="U32" i="40" s="1"/>
  <c r="Y32" i="40" s="1"/>
  <c r="T32" i="40"/>
  <c r="V32" i="40"/>
  <c r="W32" i="40"/>
  <c r="X32" i="40"/>
  <c r="N33" i="40"/>
  <c r="P33" i="40"/>
  <c r="Q33" i="40"/>
  <c r="U33" i="40" s="1"/>
  <c r="Y33" i="40" s="1"/>
  <c r="R33" i="40"/>
  <c r="S33" i="40"/>
  <c r="T33" i="40"/>
  <c r="V33" i="40"/>
  <c r="W33" i="40"/>
  <c r="X33" i="40"/>
  <c r="N34" i="40"/>
  <c r="Q34" i="40" s="1"/>
  <c r="P34" i="40"/>
  <c r="N35" i="40"/>
  <c r="X35" i="40" s="1"/>
  <c r="P35" i="40"/>
  <c r="Q35" i="40"/>
  <c r="R35" i="40"/>
  <c r="S35" i="40"/>
  <c r="T35" i="40"/>
  <c r="U35" i="40"/>
  <c r="V35" i="40"/>
  <c r="W35" i="40"/>
  <c r="N37" i="40"/>
  <c r="P37" i="40" s="1"/>
  <c r="X37" i="40"/>
  <c r="N38" i="40"/>
  <c r="P38" i="40" s="1"/>
  <c r="N40" i="40"/>
  <c r="V40" i="40" s="1"/>
  <c r="Q40" i="40"/>
  <c r="U40" i="40" s="1"/>
  <c r="R40" i="40"/>
  <c r="S40" i="40"/>
  <c r="T40" i="40"/>
  <c r="N41" i="40"/>
  <c r="Q41" i="40" s="1"/>
  <c r="P41" i="40"/>
  <c r="S41" i="40"/>
  <c r="T41" i="40"/>
  <c r="V41" i="40"/>
  <c r="W41" i="40"/>
  <c r="X41" i="40"/>
  <c r="N43" i="40"/>
  <c r="Q43" i="40" s="1"/>
  <c r="P43" i="40"/>
  <c r="S43" i="40"/>
  <c r="T43" i="40"/>
  <c r="X43" i="40"/>
  <c r="N45" i="40"/>
  <c r="T45" i="40" s="1"/>
  <c r="P45" i="40"/>
  <c r="Q45" i="40"/>
  <c r="R45" i="40"/>
  <c r="S45" i="40"/>
  <c r="X45" i="40"/>
  <c r="N46" i="40"/>
  <c r="P46" i="40" s="1"/>
  <c r="Q46" i="40"/>
  <c r="R46" i="40"/>
  <c r="S46" i="40"/>
  <c r="T46" i="40"/>
  <c r="U46" i="40"/>
  <c r="Y46" i="40" s="1"/>
  <c r="V46" i="40"/>
  <c r="W46" i="40"/>
  <c r="X46" i="40"/>
  <c r="N47" i="40"/>
  <c r="P47" i="40" s="1"/>
  <c r="Q47" i="40"/>
  <c r="U47" i="40" s="1"/>
  <c r="Y47" i="40" s="1"/>
  <c r="R47" i="40"/>
  <c r="S47" i="40"/>
  <c r="T47" i="40"/>
  <c r="V47" i="40"/>
  <c r="W47" i="40"/>
  <c r="X47" i="40"/>
  <c r="N49" i="40"/>
  <c r="S49" i="40" s="1"/>
  <c r="P49" i="40"/>
  <c r="R49" i="40"/>
  <c r="W49" i="40"/>
  <c r="N50" i="40"/>
  <c r="P50" i="40"/>
  <c r="Q50" i="40"/>
  <c r="R50" i="40"/>
  <c r="S50" i="40"/>
  <c r="T50" i="40"/>
  <c r="U50" i="40"/>
  <c r="Y50" i="40" s="1"/>
  <c r="V50" i="40"/>
  <c r="W50" i="40"/>
  <c r="X50" i="40"/>
  <c r="N51" i="40"/>
  <c r="T51" i="40" s="1"/>
  <c r="P51" i="40"/>
  <c r="Q51" i="40"/>
  <c r="U51" i="40" s="1"/>
  <c r="Y51" i="40" s="1"/>
  <c r="R51" i="40"/>
  <c r="S51" i="40"/>
  <c r="V51" i="40"/>
  <c r="W51" i="40"/>
  <c r="X51" i="40"/>
  <c r="P52" i="40"/>
  <c r="N53" i="40"/>
  <c r="Q53" i="40" s="1"/>
  <c r="P53" i="40"/>
  <c r="N54" i="40"/>
  <c r="P54" i="40"/>
  <c r="U54" i="40"/>
  <c r="X54" i="40"/>
  <c r="Y54" i="40"/>
  <c r="N55" i="40"/>
  <c r="X55" i="40" s="1"/>
  <c r="P55" i="40"/>
  <c r="U55" i="40"/>
  <c r="Y55" i="40" s="1"/>
  <c r="N56" i="40"/>
  <c r="S56" i="40" s="1"/>
  <c r="P56" i="40"/>
  <c r="Q56" i="40"/>
  <c r="R56" i="40"/>
  <c r="V56" i="40"/>
  <c r="W56" i="40"/>
  <c r="X56" i="40"/>
  <c r="N57" i="40"/>
  <c r="Q57" i="40" s="1"/>
  <c r="P57" i="40"/>
  <c r="N58" i="40"/>
  <c r="X58" i="40" s="1"/>
  <c r="P58" i="40"/>
  <c r="Q58" i="40"/>
  <c r="R58" i="40"/>
  <c r="S58" i="40"/>
  <c r="T58" i="40"/>
  <c r="U58" i="40"/>
  <c r="Y58" i="40" s="1"/>
  <c r="V58" i="40"/>
  <c r="W58" i="40"/>
  <c r="N59" i="40"/>
  <c r="P59" i="40" s="1"/>
  <c r="X59" i="40"/>
  <c r="N60" i="40"/>
  <c r="P60" i="40" s="1"/>
  <c r="N61" i="40"/>
  <c r="V61" i="40" s="1"/>
  <c r="R61" i="40"/>
  <c r="S61" i="40"/>
  <c r="T61" i="40"/>
  <c r="N62" i="40"/>
  <c r="P62" i="40" s="1"/>
  <c r="T62" i="40"/>
  <c r="W62" i="40"/>
  <c r="X62" i="40"/>
  <c r="N63" i="40"/>
  <c r="P63" i="40" s="1"/>
  <c r="S63" i="40"/>
  <c r="T63" i="40"/>
  <c r="N65" i="40"/>
  <c r="W65" i="40" s="1"/>
  <c r="P65" i="40"/>
  <c r="Q65" i="40"/>
  <c r="U65" i="40" s="1"/>
  <c r="R65" i="40"/>
  <c r="S65" i="40"/>
  <c r="T65" i="40"/>
  <c r="V65" i="40"/>
  <c r="X65" i="40"/>
  <c r="N66" i="40"/>
  <c r="P66" i="40" s="1"/>
  <c r="Q66" i="40"/>
  <c r="R66" i="40"/>
  <c r="S66" i="40"/>
  <c r="U66" i="40" s="1"/>
  <c r="Y66" i="40" s="1"/>
  <c r="T66" i="40"/>
  <c r="V66" i="40"/>
  <c r="W66" i="40"/>
  <c r="X66" i="40"/>
  <c r="N67" i="40"/>
  <c r="P67" i="40" s="1"/>
  <c r="R67" i="40"/>
  <c r="S67" i="40"/>
  <c r="X67" i="40"/>
  <c r="N69" i="40"/>
  <c r="T69" i="40" s="1"/>
  <c r="P69" i="40"/>
  <c r="Q69" i="40"/>
  <c r="R69" i="40"/>
  <c r="S69" i="40"/>
  <c r="W69" i="40"/>
  <c r="X69" i="40"/>
  <c r="N70" i="40"/>
  <c r="P70" i="40"/>
  <c r="Q70" i="40"/>
  <c r="R70" i="40"/>
  <c r="S70" i="40"/>
  <c r="T70" i="40"/>
  <c r="U70" i="40"/>
  <c r="Y70" i="40" s="1"/>
  <c r="V70" i="40"/>
  <c r="W70" i="40"/>
  <c r="X70" i="40"/>
  <c r="N71" i="40"/>
  <c r="T71" i="40" s="1"/>
  <c r="P71" i="40"/>
  <c r="Q71" i="40"/>
  <c r="U71" i="40" s="1"/>
  <c r="Y71" i="40" s="1"/>
  <c r="R71" i="40"/>
  <c r="S71" i="40"/>
  <c r="V71" i="40"/>
  <c r="W71" i="40"/>
  <c r="X71" i="40"/>
  <c r="N72" i="40"/>
  <c r="R72" i="40" s="1"/>
  <c r="Q72" i="40"/>
  <c r="V72" i="40"/>
  <c r="N74" i="40"/>
  <c r="P74" i="40"/>
  <c r="Q74" i="40"/>
  <c r="R74" i="40"/>
  <c r="S74" i="40"/>
  <c r="T74" i="40"/>
  <c r="U74" i="40" s="1"/>
  <c r="Y74" i="40" s="1"/>
  <c r="V74" i="40"/>
  <c r="W74" i="40"/>
  <c r="X74" i="40"/>
  <c r="N75" i="40"/>
  <c r="R75" i="40" s="1"/>
  <c r="P75" i="40"/>
  <c r="Q75" i="40"/>
  <c r="V75" i="40"/>
  <c r="W75" i="40"/>
  <c r="X75" i="40"/>
  <c r="O76" i="40"/>
  <c r="O8" i="40" s="1"/>
  <c r="N79" i="40"/>
  <c r="V79" i="40" s="1"/>
  <c r="P79" i="40"/>
  <c r="Q79" i="40"/>
  <c r="U79" i="40" s="1"/>
  <c r="R79" i="40"/>
  <c r="S79" i="40"/>
  <c r="T79" i="40"/>
  <c r="X79" i="40"/>
  <c r="N80" i="40"/>
  <c r="P80" i="40" s="1"/>
  <c r="Q80" i="40"/>
  <c r="R80" i="40"/>
  <c r="U80" i="40" s="1"/>
  <c r="Y80" i="40" s="1"/>
  <c r="S80" i="40"/>
  <c r="T80" i="40"/>
  <c r="V80" i="40"/>
  <c r="W80" i="40"/>
  <c r="X80" i="40"/>
  <c r="N81" i="40"/>
  <c r="P81" i="40" s="1"/>
  <c r="Q81" i="40"/>
  <c r="R81" i="40"/>
  <c r="S81" i="40"/>
  <c r="W81" i="40"/>
  <c r="X81" i="40"/>
  <c r="N82" i="40"/>
  <c r="T82" i="40" s="1"/>
  <c r="P82" i="40"/>
  <c r="Q82" i="40"/>
  <c r="U82" i="40" s="1"/>
  <c r="Y82" i="40" s="1"/>
  <c r="R82" i="40"/>
  <c r="S82" i="40"/>
  <c r="V82" i="40"/>
  <c r="W82" i="40"/>
  <c r="X82" i="40"/>
  <c r="N84" i="40"/>
  <c r="P84" i="40"/>
  <c r="Q84" i="40"/>
  <c r="R84" i="40"/>
  <c r="S84" i="40"/>
  <c r="T84" i="40"/>
  <c r="U84" i="40"/>
  <c r="Y84" i="40" s="1"/>
  <c r="V84" i="40"/>
  <c r="W84" i="40"/>
  <c r="X84" i="40"/>
  <c r="N85" i="40"/>
  <c r="P85" i="40"/>
  <c r="Q85" i="40"/>
  <c r="U85" i="40" s="1"/>
  <c r="Y85" i="40" s="1"/>
  <c r="R85" i="40"/>
  <c r="S85" i="40"/>
  <c r="T85" i="40"/>
  <c r="V85" i="40"/>
  <c r="W85" i="40"/>
  <c r="X85" i="40"/>
  <c r="N86" i="40"/>
  <c r="R86" i="40" s="1"/>
  <c r="Q86" i="40"/>
  <c r="V86" i="40"/>
  <c r="N87" i="40"/>
  <c r="P87" i="40"/>
  <c r="Q87" i="40"/>
  <c r="U87" i="40" s="1"/>
  <c r="Y87" i="40" s="1"/>
  <c r="R87" i="40"/>
  <c r="S87" i="40"/>
  <c r="T87" i="40"/>
  <c r="V87" i="40"/>
  <c r="W87" i="40"/>
  <c r="X87" i="40"/>
  <c r="N88" i="40"/>
  <c r="R88" i="40" s="1"/>
  <c r="P88" i="40"/>
  <c r="Q88" i="40"/>
  <c r="V88" i="40"/>
  <c r="X88" i="40"/>
  <c r="N89" i="40"/>
  <c r="R89" i="40" s="1"/>
  <c r="P89" i="40"/>
  <c r="Q89" i="40"/>
  <c r="N90" i="40"/>
  <c r="W90" i="40" s="1"/>
  <c r="P90" i="40"/>
  <c r="R90" i="40"/>
  <c r="S90" i="40"/>
  <c r="T90" i="40"/>
  <c r="V90" i="40"/>
  <c r="N91" i="40"/>
  <c r="P91" i="40" s="1"/>
  <c r="X91" i="40"/>
  <c r="N93" i="40"/>
  <c r="P93" i="40" s="1"/>
  <c r="N94" i="40"/>
  <c r="V94" i="40" s="1"/>
  <c r="R94" i="40"/>
  <c r="S94" i="40"/>
  <c r="T94" i="40"/>
  <c r="N95" i="40"/>
  <c r="P95" i="40" s="1"/>
  <c r="T95" i="40"/>
  <c r="W95" i="40"/>
  <c r="X95" i="40"/>
  <c r="N96" i="40"/>
  <c r="P96" i="40" s="1"/>
  <c r="S96" i="40"/>
  <c r="P97" i="40"/>
  <c r="H98" i="40"/>
  <c r="P98" i="40"/>
  <c r="Q98" i="40"/>
  <c r="U98" i="40" s="1"/>
  <c r="Y98" i="40" s="1"/>
  <c r="R98" i="40"/>
  <c r="S98" i="40"/>
  <c r="T98" i="40"/>
  <c r="V98" i="40"/>
  <c r="W98" i="40"/>
  <c r="X98" i="40"/>
  <c r="H99" i="40"/>
  <c r="P99" i="40"/>
  <c r="Q99" i="40"/>
  <c r="R99" i="40"/>
  <c r="S99" i="40"/>
  <c r="T99" i="40"/>
  <c r="U99" i="40"/>
  <c r="Y99" i="40" s="1"/>
  <c r="V99" i="40"/>
  <c r="W99" i="40"/>
  <c r="X99" i="40"/>
  <c r="H100" i="40"/>
  <c r="P100" i="40"/>
  <c r="Q100" i="40"/>
  <c r="U100" i="40" s="1"/>
  <c r="Y100" i="40" s="1"/>
  <c r="R100" i="40"/>
  <c r="S100" i="40"/>
  <c r="T100" i="40"/>
  <c r="V100" i="40"/>
  <c r="W100" i="40"/>
  <c r="X100" i="40"/>
  <c r="H101" i="40"/>
  <c r="P101" i="40"/>
  <c r="Q101" i="40"/>
  <c r="U101" i="40" s="1"/>
  <c r="Y101" i="40" s="1"/>
  <c r="R101" i="40"/>
  <c r="S101" i="40"/>
  <c r="T101" i="40"/>
  <c r="V101" i="40"/>
  <c r="W101" i="40"/>
  <c r="X101" i="40"/>
  <c r="N103" i="40"/>
  <c r="P103" i="40"/>
  <c r="Q103" i="40"/>
  <c r="R103" i="40"/>
  <c r="S103" i="40"/>
  <c r="T103" i="40"/>
  <c r="U103" i="40" s="1"/>
  <c r="Y103" i="40" s="1"/>
  <c r="V103" i="40"/>
  <c r="W103" i="40"/>
  <c r="X103" i="40"/>
  <c r="N104" i="40"/>
  <c r="R104" i="40" s="1"/>
  <c r="P104" i="40"/>
  <c r="Q104" i="40"/>
  <c r="S104" i="40"/>
  <c r="V104" i="40"/>
  <c r="W104" i="40"/>
  <c r="X104" i="40"/>
  <c r="N105" i="40"/>
  <c r="R105" i="40" s="1"/>
  <c r="P105" i="40"/>
  <c r="Q105" i="40"/>
  <c r="N106" i="40"/>
  <c r="W106" i="40" s="1"/>
  <c r="P106" i="40"/>
  <c r="R106" i="40"/>
  <c r="S106" i="40"/>
  <c r="T106" i="40"/>
  <c r="V106" i="40"/>
  <c r="N107" i="40"/>
  <c r="P107" i="40" s="1"/>
  <c r="N108" i="40"/>
  <c r="P108" i="40" s="1"/>
  <c r="N109" i="40"/>
  <c r="V109" i="40" s="1"/>
  <c r="R109" i="40"/>
  <c r="S109" i="40"/>
  <c r="T109" i="40"/>
  <c r="N110" i="40"/>
  <c r="P110" i="40" s="1"/>
  <c r="T110" i="40"/>
  <c r="W110" i="40"/>
  <c r="X110" i="40"/>
  <c r="N112" i="40"/>
  <c r="P112" i="40" s="1"/>
  <c r="U112" i="40"/>
  <c r="N113" i="40"/>
  <c r="P113" i="40" s="1"/>
  <c r="U113" i="40"/>
  <c r="N115" i="40"/>
  <c r="V115" i="40" s="1"/>
  <c r="R115" i="40"/>
  <c r="S115" i="40"/>
  <c r="T115" i="40"/>
  <c r="N116" i="40"/>
  <c r="P116" i="40" s="1"/>
  <c r="T116" i="40"/>
  <c r="V116" i="40"/>
  <c r="W116" i="40"/>
  <c r="X116" i="40"/>
  <c r="N117" i="40"/>
  <c r="P117" i="40" s="1"/>
  <c r="S117" i="40"/>
  <c r="N119" i="40"/>
  <c r="P119" i="40"/>
  <c r="Q119" i="40"/>
  <c r="U119" i="40" s="1"/>
  <c r="Y119" i="40" s="1"/>
  <c r="R119" i="40"/>
  <c r="S119" i="40"/>
  <c r="T119" i="40"/>
  <c r="V119" i="40"/>
  <c r="W119" i="40"/>
  <c r="X119" i="40"/>
  <c r="N120" i="40"/>
  <c r="P120" i="40"/>
  <c r="Q120" i="40"/>
  <c r="R120" i="40"/>
  <c r="U120" i="40" s="1"/>
  <c r="Y120" i="40" s="1"/>
  <c r="S120" i="40"/>
  <c r="T120" i="40"/>
  <c r="V120" i="40"/>
  <c r="W120" i="40"/>
  <c r="X120" i="40"/>
  <c r="N121" i="40"/>
  <c r="T121" i="40" s="1"/>
  <c r="P121" i="40"/>
  <c r="Q121" i="40"/>
  <c r="U121" i="40" s="1"/>
  <c r="Y121" i="40" s="1"/>
  <c r="R121" i="40"/>
  <c r="S121" i="40"/>
  <c r="V121" i="40"/>
  <c r="W121" i="40"/>
  <c r="X121" i="40"/>
  <c r="H123" i="40"/>
  <c r="P123" i="40"/>
  <c r="Q123" i="40"/>
  <c r="U123" i="40" s="1"/>
  <c r="Y123" i="40" s="1"/>
  <c r="R123" i="40"/>
  <c r="S123" i="40"/>
  <c r="T123" i="40"/>
  <c r="V123" i="40"/>
  <c r="W123" i="40"/>
  <c r="X123" i="40"/>
  <c r="H124" i="40"/>
  <c r="P124" i="40"/>
  <c r="Q124" i="40"/>
  <c r="R124" i="40"/>
  <c r="S124" i="40"/>
  <c r="T124" i="40"/>
  <c r="U124" i="40"/>
  <c r="Y124" i="40" s="1"/>
  <c r="V124" i="40"/>
  <c r="W124" i="40"/>
  <c r="X124" i="40"/>
  <c r="H125" i="40"/>
  <c r="P125" i="40"/>
  <c r="Q125" i="40"/>
  <c r="U125" i="40" s="1"/>
  <c r="Y125" i="40" s="1"/>
  <c r="R125" i="40"/>
  <c r="S125" i="40"/>
  <c r="T125" i="40"/>
  <c r="V125" i="40"/>
  <c r="W125" i="40"/>
  <c r="X125" i="40"/>
  <c r="N127" i="40"/>
  <c r="R127" i="40" s="1"/>
  <c r="Q127" i="40"/>
  <c r="V127" i="40"/>
  <c r="N128" i="40"/>
  <c r="X128" i="40" s="1"/>
  <c r="P128" i="40"/>
  <c r="Q128" i="40"/>
  <c r="S128" i="40"/>
  <c r="T128" i="40"/>
  <c r="V128" i="40"/>
  <c r="W128" i="40"/>
  <c r="N129" i="40"/>
  <c r="S129" i="40" s="1"/>
  <c r="P129" i="40"/>
  <c r="Q129" i="40"/>
  <c r="R129" i="40"/>
  <c r="T129" i="40"/>
  <c r="V129" i="40"/>
  <c r="W129" i="40"/>
  <c r="X129" i="40"/>
  <c r="N131" i="40"/>
  <c r="Q131" i="40" s="1"/>
  <c r="P131" i="40"/>
  <c r="N133" i="40"/>
  <c r="W133" i="40" s="1"/>
  <c r="P133" i="40"/>
  <c r="S133" i="40"/>
  <c r="T133" i="40"/>
  <c r="V133" i="40"/>
  <c r="N135" i="40"/>
  <c r="P135" i="40" s="1"/>
  <c r="N136" i="40"/>
  <c r="P136" i="40" s="1"/>
  <c r="T136" i="40"/>
  <c r="N137" i="40"/>
  <c r="V137" i="40" s="1"/>
  <c r="R137" i="40"/>
  <c r="S137" i="40"/>
  <c r="T137" i="40"/>
  <c r="N138" i="40"/>
  <c r="P138" i="40" s="1"/>
  <c r="S138" i="40"/>
  <c r="T138" i="40"/>
  <c r="W138" i="40"/>
  <c r="X138" i="40"/>
  <c r="N139" i="40"/>
  <c r="P139" i="40" s="1"/>
  <c r="S139" i="40"/>
  <c r="X139" i="40"/>
  <c r="N140" i="40"/>
  <c r="P140" i="40"/>
  <c r="Q140" i="40"/>
  <c r="U140" i="40" s="1"/>
  <c r="Y140" i="40" s="1"/>
  <c r="R140" i="40"/>
  <c r="S140" i="40"/>
  <c r="T140" i="40"/>
  <c r="V140" i="40"/>
  <c r="W140" i="40"/>
  <c r="X140" i="40"/>
  <c r="N141" i="40"/>
  <c r="P141" i="40" s="1"/>
  <c r="Q141" i="40"/>
  <c r="R141" i="40"/>
  <c r="U141" i="40" s="1"/>
  <c r="Y141" i="40" s="1"/>
  <c r="S141" i="40"/>
  <c r="T141" i="40"/>
  <c r="V141" i="40"/>
  <c r="W141" i="40"/>
  <c r="X141" i="40"/>
  <c r="N142" i="40"/>
  <c r="P142" i="40" s="1"/>
  <c r="Q142" i="40"/>
  <c r="R142" i="40"/>
  <c r="S142" i="40"/>
  <c r="V142" i="40"/>
  <c r="W142" i="40"/>
  <c r="X142" i="40"/>
  <c r="N144" i="40"/>
  <c r="T144" i="40" s="1"/>
  <c r="P144" i="40"/>
  <c r="Q144" i="40"/>
  <c r="U144" i="40" s="1"/>
  <c r="R144" i="40"/>
  <c r="S144" i="40"/>
  <c r="W144" i="40"/>
  <c r="X144" i="40"/>
  <c r="N145" i="40"/>
  <c r="P145" i="40"/>
  <c r="Q145" i="40"/>
  <c r="U145" i="40" s="1"/>
  <c r="Y145" i="40" s="1"/>
  <c r="R145" i="40"/>
  <c r="S145" i="40"/>
  <c r="T145" i="40"/>
  <c r="V145" i="40"/>
  <c r="W145" i="40"/>
  <c r="X145" i="40"/>
  <c r="N146" i="40"/>
  <c r="P146" i="40"/>
  <c r="Q146" i="40"/>
  <c r="U146" i="40" s="1"/>
  <c r="R146" i="40"/>
  <c r="S146" i="40"/>
  <c r="T146" i="40"/>
  <c r="V146" i="40"/>
  <c r="W146" i="40"/>
  <c r="X146" i="40"/>
  <c r="N147" i="40"/>
  <c r="R147" i="40" s="1"/>
  <c r="Q147" i="40"/>
  <c r="V147" i="40"/>
  <c r="N148" i="40"/>
  <c r="X148" i="40" s="1"/>
  <c r="P148" i="40"/>
  <c r="Q148" i="40"/>
  <c r="S148" i="40"/>
  <c r="T148" i="40"/>
  <c r="V148" i="40"/>
  <c r="W148" i="40"/>
  <c r="N149" i="40"/>
  <c r="S149" i="40" s="1"/>
  <c r="U149" i="40" s="1"/>
  <c r="Y149" i="40" s="1"/>
  <c r="P149" i="40"/>
  <c r="Q149" i="40"/>
  <c r="R149" i="40"/>
  <c r="T149" i="40"/>
  <c r="V149" i="40"/>
  <c r="W149" i="40"/>
  <c r="X149" i="40"/>
  <c r="N150" i="40"/>
  <c r="Q150" i="40" s="1"/>
  <c r="P150" i="40"/>
  <c r="H152" i="40"/>
  <c r="P152" i="40"/>
  <c r="Q152" i="40"/>
  <c r="R152" i="40"/>
  <c r="S152" i="40"/>
  <c r="T152" i="40"/>
  <c r="U152" i="40"/>
  <c r="Y152" i="40" s="1"/>
  <c r="V152" i="40"/>
  <c r="W152" i="40"/>
  <c r="X152" i="40"/>
  <c r="H153" i="40"/>
  <c r="P153" i="40"/>
  <c r="Q153" i="40"/>
  <c r="R153" i="40"/>
  <c r="S153" i="40"/>
  <c r="T153" i="40"/>
  <c r="U153" i="40" s="1"/>
  <c r="Y153" i="40" s="1"/>
  <c r="V153" i="40"/>
  <c r="W153" i="40"/>
  <c r="X153" i="40"/>
  <c r="H154" i="40"/>
  <c r="P154" i="40"/>
  <c r="Q154" i="40"/>
  <c r="R154" i="40"/>
  <c r="S154" i="40"/>
  <c r="T154" i="40"/>
  <c r="U154" i="40" s="1"/>
  <c r="Y154" i="40" s="1"/>
  <c r="V154" i="40"/>
  <c r="W154" i="40"/>
  <c r="X154" i="40"/>
  <c r="H155" i="40"/>
  <c r="P155" i="40"/>
  <c r="Q155" i="40"/>
  <c r="R155" i="40"/>
  <c r="S155" i="40"/>
  <c r="T155" i="40"/>
  <c r="V155" i="40"/>
  <c r="W155" i="40"/>
  <c r="X155" i="40"/>
  <c r="H156" i="40"/>
  <c r="P156" i="40"/>
  <c r="Q156" i="40"/>
  <c r="R156" i="40"/>
  <c r="S156" i="40"/>
  <c r="T156" i="40"/>
  <c r="V156" i="40"/>
  <c r="W156" i="40"/>
  <c r="X156" i="40"/>
  <c r="N158" i="40"/>
  <c r="P158" i="40" s="1"/>
  <c r="S158" i="40"/>
  <c r="X158" i="40"/>
  <c r="N159" i="40"/>
  <c r="P159" i="40"/>
  <c r="Q159" i="40"/>
  <c r="R159" i="40"/>
  <c r="S159" i="40"/>
  <c r="T159" i="40"/>
  <c r="V159" i="40"/>
  <c r="W159" i="40"/>
  <c r="X159" i="40"/>
  <c r="N160" i="40"/>
  <c r="T160" i="40" s="1"/>
  <c r="P160" i="40"/>
  <c r="Q160" i="40"/>
  <c r="R160" i="40"/>
  <c r="U160" i="40" s="1"/>
  <c r="S160" i="40"/>
  <c r="V160" i="40"/>
  <c r="W160" i="40"/>
  <c r="X160" i="40"/>
  <c r="N161" i="40"/>
  <c r="P161" i="40"/>
  <c r="Q161" i="40"/>
  <c r="R161" i="40"/>
  <c r="S161" i="40"/>
  <c r="T161" i="40"/>
  <c r="V161" i="40"/>
  <c r="W161" i="40"/>
  <c r="X161" i="40"/>
  <c r="N162" i="40"/>
  <c r="T162" i="40" s="1"/>
  <c r="P162" i="40"/>
  <c r="Q162" i="40"/>
  <c r="U162" i="40" s="1"/>
  <c r="R162" i="40"/>
  <c r="S162" i="40"/>
  <c r="W162" i="40"/>
  <c r="X162" i="40"/>
  <c r="N163" i="40"/>
  <c r="P163" i="40"/>
  <c r="Q163" i="40"/>
  <c r="U163" i="40" s="1"/>
  <c r="Y163" i="40" s="1"/>
  <c r="R163" i="40"/>
  <c r="S163" i="40"/>
  <c r="T163" i="40"/>
  <c r="V163" i="40"/>
  <c r="W163" i="40"/>
  <c r="X163" i="40"/>
  <c r="N164" i="40"/>
  <c r="P164" i="40" s="1"/>
  <c r="Q164" i="40"/>
  <c r="R164" i="40"/>
  <c r="V164" i="40"/>
  <c r="W164" i="40"/>
  <c r="N166" i="40"/>
  <c r="U166" i="40"/>
  <c r="N167" i="40"/>
  <c r="P167" i="40" s="1"/>
  <c r="U167" i="40"/>
  <c r="Y167" i="40" s="1"/>
  <c r="V167" i="40"/>
  <c r="N169" i="40"/>
  <c r="P169" i="40"/>
  <c r="Q169" i="40"/>
  <c r="R169" i="40"/>
  <c r="S169" i="40"/>
  <c r="T169" i="40"/>
  <c r="U169" i="40"/>
  <c r="Y169" i="40" s="1"/>
  <c r="V169" i="40"/>
  <c r="W169" i="40"/>
  <c r="X169" i="40"/>
  <c r="N171" i="40"/>
  <c r="P171" i="40" s="1"/>
  <c r="Q171" i="40"/>
  <c r="R171" i="40"/>
  <c r="S171" i="40"/>
  <c r="V171" i="40"/>
  <c r="W171" i="40"/>
  <c r="X171" i="40"/>
  <c r="N172" i="40"/>
  <c r="H174" i="40"/>
  <c r="P174" i="40"/>
  <c r="Q174" i="40"/>
  <c r="R174" i="40"/>
  <c r="S174" i="40"/>
  <c r="T174" i="40"/>
  <c r="U174" i="40" s="1"/>
  <c r="V174" i="40"/>
  <c r="W174" i="40"/>
  <c r="X174" i="40"/>
  <c r="N176" i="40"/>
  <c r="P176" i="40"/>
  <c r="Q176" i="40"/>
  <c r="R176" i="40"/>
  <c r="S176" i="40"/>
  <c r="T176" i="40"/>
  <c r="U176" i="40"/>
  <c r="V176" i="40"/>
  <c r="W176" i="40"/>
  <c r="X176" i="40"/>
  <c r="Y176" i="40"/>
  <c r="N177" i="40"/>
  <c r="Q177" i="40" s="1"/>
  <c r="P177" i="40"/>
  <c r="N179" i="40"/>
  <c r="S179" i="40" s="1"/>
  <c r="N180" i="40"/>
  <c r="X180" i="40" s="1"/>
  <c r="T180" i="40"/>
  <c r="N181" i="40"/>
  <c r="N182" i="40"/>
  <c r="V182" i="40" s="1"/>
  <c r="R182" i="40"/>
  <c r="S182" i="40"/>
  <c r="T182" i="40"/>
  <c r="H183" i="40"/>
  <c r="P183" i="40"/>
  <c r="Q183" i="40"/>
  <c r="U183" i="40" s="1"/>
  <c r="Y183" i="40" s="1"/>
  <c r="R183" i="40"/>
  <c r="S183" i="40"/>
  <c r="T183" i="40"/>
  <c r="V183" i="40"/>
  <c r="W183" i="40"/>
  <c r="X183" i="40"/>
  <c r="N185" i="40"/>
  <c r="P185" i="40" s="1"/>
  <c r="S185" i="40"/>
  <c r="X185" i="40"/>
  <c r="N186" i="40"/>
  <c r="P186" i="40"/>
  <c r="Q186" i="40"/>
  <c r="R186" i="40"/>
  <c r="S186" i="40"/>
  <c r="T186" i="40"/>
  <c r="V186" i="40"/>
  <c r="W186" i="40"/>
  <c r="X186" i="40"/>
  <c r="N187" i="40"/>
  <c r="P187" i="40" s="1"/>
  <c r="Q187" i="40"/>
  <c r="R187" i="40"/>
  <c r="S187" i="40"/>
  <c r="V187" i="40"/>
  <c r="W187" i="40"/>
  <c r="X187" i="40"/>
  <c r="N188" i="40"/>
  <c r="P188" i="40"/>
  <c r="Q188" i="40"/>
  <c r="U188" i="40" s="1"/>
  <c r="Y188" i="40" s="1"/>
  <c r="R188" i="40"/>
  <c r="S188" i="40"/>
  <c r="T188" i="40"/>
  <c r="V188" i="40"/>
  <c r="W188" i="40"/>
  <c r="X188" i="40"/>
  <c r="N189" i="40"/>
  <c r="T189" i="40" s="1"/>
  <c r="P189" i="40"/>
  <c r="Q189" i="40"/>
  <c r="U189" i="40" s="1"/>
  <c r="R189" i="40"/>
  <c r="S189" i="40"/>
  <c r="W189" i="40"/>
  <c r="X189" i="40"/>
  <c r="H190" i="40"/>
  <c r="P190" i="40"/>
  <c r="Q190" i="40"/>
  <c r="U190" i="40" s="1"/>
  <c r="Y190" i="40" s="1"/>
  <c r="R190" i="40"/>
  <c r="S190" i="40"/>
  <c r="T190" i="40"/>
  <c r="V190" i="40"/>
  <c r="W190" i="40"/>
  <c r="X190" i="40"/>
  <c r="H191" i="40"/>
  <c r="P191" i="40"/>
  <c r="Q191" i="40"/>
  <c r="U191" i="40" s="1"/>
  <c r="R191" i="40"/>
  <c r="S191" i="40"/>
  <c r="T191" i="40"/>
  <c r="V191" i="40"/>
  <c r="W191" i="40"/>
  <c r="X191" i="40"/>
  <c r="N193" i="40"/>
  <c r="V193" i="40" s="1"/>
  <c r="P193" i="40"/>
  <c r="Q193" i="40"/>
  <c r="N194" i="40"/>
  <c r="P194" i="40"/>
  <c r="Q194" i="40"/>
  <c r="R194" i="40"/>
  <c r="S194" i="40"/>
  <c r="T194" i="40"/>
  <c r="U194" i="40" s="1"/>
  <c r="Y194" i="40" s="1"/>
  <c r="V194" i="40"/>
  <c r="W194" i="40"/>
  <c r="X194" i="40"/>
  <c r="N195" i="40"/>
  <c r="T195" i="40" s="1"/>
  <c r="U195" i="40" s="1"/>
  <c r="Y195" i="40" s="1"/>
  <c r="P195" i="40"/>
  <c r="Q195" i="40"/>
  <c r="R195" i="40"/>
  <c r="S195" i="40"/>
  <c r="V195" i="40"/>
  <c r="W195" i="40"/>
  <c r="X195" i="40"/>
  <c r="H196" i="40"/>
  <c r="P196" i="40"/>
  <c r="Q196" i="40"/>
  <c r="R196" i="40"/>
  <c r="S196" i="40"/>
  <c r="T196" i="40"/>
  <c r="U196" i="40"/>
  <c r="Y196" i="40" s="1"/>
  <c r="V196" i="40"/>
  <c r="W196" i="40"/>
  <c r="X196" i="40"/>
  <c r="N197" i="40"/>
  <c r="P197" i="40" s="1"/>
  <c r="N199" i="40"/>
  <c r="N200" i="40"/>
  <c r="P200" i="40" s="1"/>
  <c r="N201" i="40"/>
  <c r="S201" i="40" s="1"/>
  <c r="R201" i="40"/>
  <c r="H202" i="40"/>
  <c r="P202" i="40"/>
  <c r="Q202" i="40"/>
  <c r="U202" i="40" s="1"/>
  <c r="Y202" i="40" s="1"/>
  <c r="R202" i="40"/>
  <c r="S202" i="40"/>
  <c r="T202" i="40"/>
  <c r="V202" i="40"/>
  <c r="W202" i="40"/>
  <c r="X202" i="40"/>
  <c r="N204" i="40"/>
  <c r="T204" i="40" s="1"/>
  <c r="S204" i="40"/>
  <c r="N205" i="40"/>
  <c r="W205" i="40" s="1"/>
  <c r="P205" i="40"/>
  <c r="Q205" i="40"/>
  <c r="U205" i="40" s="1"/>
  <c r="Y205" i="40" s="1"/>
  <c r="R205" i="40"/>
  <c r="S205" i="40"/>
  <c r="T205" i="40"/>
  <c r="V205" i="40"/>
  <c r="X205" i="40"/>
  <c r="N206" i="40"/>
  <c r="P206" i="40"/>
  <c r="Q206" i="40"/>
  <c r="R206" i="40"/>
  <c r="U206" i="40" s="1"/>
  <c r="S206" i="40"/>
  <c r="T206" i="40"/>
  <c r="V206" i="40"/>
  <c r="W206" i="40"/>
  <c r="X206" i="40"/>
  <c r="Y206" i="40"/>
  <c r="N207" i="40"/>
  <c r="P207" i="40" s="1"/>
  <c r="Q207" i="40"/>
  <c r="R207" i="40"/>
  <c r="S207" i="40"/>
  <c r="V207" i="40"/>
  <c r="W207" i="40"/>
  <c r="X207" i="40"/>
  <c r="N210" i="40"/>
  <c r="T210" i="40" s="1"/>
  <c r="P210" i="40"/>
  <c r="Q210" i="40"/>
  <c r="U210" i="40" s="1"/>
  <c r="R210" i="40"/>
  <c r="S210" i="40"/>
  <c r="W210" i="40"/>
  <c r="X210" i="40"/>
  <c r="H212" i="40"/>
  <c r="P212" i="40"/>
  <c r="Q212" i="40"/>
  <c r="R212" i="40"/>
  <c r="S212" i="40"/>
  <c r="T212" i="40"/>
  <c r="U212" i="40"/>
  <c r="Y212" i="40" s="1"/>
  <c r="V212" i="40"/>
  <c r="W212" i="40"/>
  <c r="X212" i="40"/>
  <c r="N214" i="40"/>
  <c r="P214" i="40"/>
  <c r="Q214" i="40"/>
  <c r="U214" i="40" s="1"/>
  <c r="Y214" i="40" s="1"/>
  <c r="R214" i="40"/>
  <c r="S214" i="40"/>
  <c r="T214" i="40"/>
  <c r="V214" i="40"/>
  <c r="W214" i="40"/>
  <c r="X214" i="40"/>
  <c r="N216" i="40"/>
  <c r="T216" i="40" s="1"/>
  <c r="P216" i="40"/>
  <c r="Q216" i="40"/>
  <c r="U216" i="40" s="1"/>
  <c r="Y216" i="40" s="1"/>
  <c r="R216" i="40"/>
  <c r="S216" i="40"/>
  <c r="V216" i="40"/>
  <c r="W216" i="40"/>
  <c r="X216" i="40"/>
  <c r="N218" i="40"/>
  <c r="T218" i="40" s="1"/>
  <c r="P218" i="40"/>
  <c r="R218" i="40"/>
  <c r="S218" i="40"/>
  <c r="W218" i="40"/>
  <c r="N219" i="40"/>
  <c r="V219" i="40" s="1"/>
  <c r="P219" i="40"/>
  <c r="Q219" i="40"/>
  <c r="R219" i="40"/>
  <c r="S219" i="40"/>
  <c r="T219" i="40"/>
  <c r="U219" i="40"/>
  <c r="Y219" i="40" s="1"/>
  <c r="W219" i="40"/>
  <c r="X219" i="40"/>
  <c r="H221" i="40"/>
  <c r="P221" i="40"/>
  <c r="Q221" i="40"/>
  <c r="U221" i="40" s="1"/>
  <c r="Y221" i="40" s="1"/>
  <c r="R221" i="40"/>
  <c r="S221" i="40"/>
  <c r="T221" i="40"/>
  <c r="V221" i="40"/>
  <c r="W221" i="40"/>
  <c r="X221" i="40"/>
  <c r="H222" i="40"/>
  <c r="P222" i="40"/>
  <c r="Q222" i="40"/>
  <c r="U222" i="40" s="1"/>
  <c r="Y222" i="40" s="1"/>
  <c r="R222" i="40"/>
  <c r="S222" i="40"/>
  <c r="T222" i="40"/>
  <c r="V222" i="40"/>
  <c r="W222" i="40"/>
  <c r="X222" i="40"/>
  <c r="N223" i="40"/>
  <c r="X223" i="40" s="1"/>
  <c r="P223" i="40"/>
  <c r="Q223" i="40"/>
  <c r="U223" i="40" s="1"/>
  <c r="R223" i="40"/>
  <c r="S223" i="40"/>
  <c r="T223" i="40"/>
  <c r="V223" i="40"/>
  <c r="W223" i="40"/>
  <c r="N225" i="40"/>
  <c r="P225" i="40"/>
  <c r="Q225" i="40"/>
  <c r="R225" i="40"/>
  <c r="S225" i="40"/>
  <c r="T225" i="40"/>
  <c r="U225" i="40"/>
  <c r="V225" i="40"/>
  <c r="W225" i="40"/>
  <c r="X225" i="40"/>
  <c r="Y225" i="40"/>
  <c r="N226" i="40"/>
  <c r="P226" i="40"/>
  <c r="Q226" i="40"/>
  <c r="R226" i="40"/>
  <c r="S226" i="40"/>
  <c r="T226" i="40"/>
  <c r="U226" i="40"/>
  <c r="Y226" i="40" s="1"/>
  <c r="V226" i="40"/>
  <c r="W226" i="40"/>
  <c r="X226" i="40"/>
  <c r="N227" i="40"/>
  <c r="V227" i="40" s="1"/>
  <c r="S227" i="40"/>
  <c r="N228" i="40"/>
  <c r="P228" i="40" s="1"/>
  <c r="N230" i="40"/>
  <c r="N231" i="40"/>
  <c r="V231" i="40" s="1"/>
  <c r="P231" i="40"/>
  <c r="Q231" i="40"/>
  <c r="R231" i="40"/>
  <c r="T231" i="40"/>
  <c r="N233" i="40"/>
  <c r="X233" i="40" s="1"/>
  <c r="P233" i="40"/>
  <c r="Q233" i="40"/>
  <c r="R233" i="40"/>
  <c r="U233" i="40" s="1"/>
  <c r="S233" i="40"/>
  <c r="T233" i="40"/>
  <c r="V233" i="40"/>
  <c r="W233" i="40"/>
  <c r="Y233" i="40"/>
  <c r="H235" i="40"/>
  <c r="P235" i="40"/>
  <c r="Q235" i="40"/>
  <c r="R235" i="40"/>
  <c r="U235" i="40" s="1"/>
  <c r="Y235" i="40" s="1"/>
  <c r="S235" i="40"/>
  <c r="T235" i="40"/>
  <c r="V235" i="40"/>
  <c r="W235" i="40"/>
  <c r="X235" i="40"/>
  <c r="N236" i="40"/>
  <c r="V236" i="40" s="1"/>
  <c r="P236" i="40"/>
  <c r="Q236" i="40"/>
  <c r="S236" i="40"/>
  <c r="T236" i="40"/>
  <c r="X236" i="40"/>
  <c r="N237" i="40"/>
  <c r="P237" i="40" s="1"/>
  <c r="Q237" i="40"/>
  <c r="U237" i="40" s="1"/>
  <c r="R237" i="40"/>
  <c r="S237" i="40"/>
  <c r="T237" i="40"/>
  <c r="V237" i="40"/>
  <c r="W237" i="40"/>
  <c r="X237" i="40"/>
  <c r="D238" i="40"/>
  <c r="F238" i="40"/>
  <c r="O238" i="40"/>
  <c r="H239" i="40"/>
  <c r="P239" i="40"/>
  <c r="Q239" i="40"/>
  <c r="Q238" i="40" s="1"/>
  <c r="R239" i="40"/>
  <c r="R238" i="40" s="1"/>
  <c r="S239" i="40"/>
  <c r="T239" i="40"/>
  <c r="U239" i="40"/>
  <c r="Y239" i="40" s="1"/>
  <c r="V239" i="40"/>
  <c r="W239" i="40"/>
  <c r="X239" i="40"/>
  <c r="H240" i="40"/>
  <c r="P240" i="40"/>
  <c r="U240" i="40"/>
  <c r="V240" i="40"/>
  <c r="Y240" i="40"/>
  <c r="H241" i="40"/>
  <c r="P241" i="40"/>
  <c r="Q241" i="40"/>
  <c r="R241" i="40"/>
  <c r="S241" i="40"/>
  <c r="T241" i="40"/>
  <c r="U241" i="40"/>
  <c r="Y241" i="40" s="1"/>
  <c r="V241" i="40"/>
  <c r="W241" i="40"/>
  <c r="W238" i="40" s="1"/>
  <c r="X241" i="40"/>
  <c r="H242" i="40"/>
  <c r="P242" i="40"/>
  <c r="Q242" i="40"/>
  <c r="R242" i="40"/>
  <c r="S242" i="40"/>
  <c r="T242" i="40"/>
  <c r="U242" i="40"/>
  <c r="Y242" i="40" s="1"/>
  <c r="V242" i="40"/>
  <c r="W242" i="40"/>
  <c r="X242" i="40"/>
  <c r="X238" i="40" s="1"/>
  <c r="H243" i="40"/>
  <c r="P243" i="40"/>
  <c r="V243" i="40"/>
  <c r="Y243" i="40" s="1"/>
  <c r="H244" i="40"/>
  <c r="P244" i="40"/>
  <c r="Q244" i="40"/>
  <c r="U244" i="40" s="1"/>
  <c r="R244" i="40"/>
  <c r="S244" i="40"/>
  <c r="T244" i="40"/>
  <c r="T238" i="40" s="1"/>
  <c r="V244" i="40"/>
  <c r="W244" i="40"/>
  <c r="X244" i="40"/>
  <c r="H245" i="40"/>
  <c r="P245" i="40"/>
  <c r="Q245" i="40"/>
  <c r="R245" i="40"/>
  <c r="S245" i="40"/>
  <c r="T245" i="40"/>
  <c r="U245" i="40"/>
  <c r="V245" i="40"/>
  <c r="W245" i="40"/>
  <c r="X245" i="40"/>
  <c r="Y245" i="40"/>
  <c r="H246" i="40"/>
  <c r="P246" i="40"/>
  <c r="Q246" i="40"/>
  <c r="R246" i="40"/>
  <c r="S246" i="40"/>
  <c r="T246" i="40"/>
  <c r="U246" i="40"/>
  <c r="Y246" i="40" s="1"/>
  <c r="V246" i="40"/>
  <c r="W246" i="40"/>
  <c r="X246" i="40"/>
  <c r="H247" i="40"/>
  <c r="P247" i="40"/>
  <c r="Q247" i="40"/>
  <c r="R247" i="40"/>
  <c r="S247" i="40"/>
  <c r="T247" i="40"/>
  <c r="U247" i="40"/>
  <c r="Y247" i="40" s="1"/>
  <c r="V247" i="40"/>
  <c r="W247" i="40"/>
  <c r="X247" i="40"/>
  <c r="H248" i="40"/>
  <c r="P248" i="40"/>
  <c r="Q248" i="40"/>
  <c r="R248" i="40"/>
  <c r="S248" i="40"/>
  <c r="U248" i="40" s="1"/>
  <c r="Y248" i="40" s="1"/>
  <c r="T248" i="40"/>
  <c r="V248" i="40"/>
  <c r="W248" i="40"/>
  <c r="X248" i="40"/>
  <c r="P249" i="40"/>
  <c r="Q249" i="40"/>
  <c r="R249" i="40"/>
  <c r="S249" i="40"/>
  <c r="T249" i="40"/>
  <c r="U249" i="40"/>
  <c r="Y249" i="40" s="1"/>
  <c r="V249" i="40"/>
  <c r="W249" i="40"/>
  <c r="X249" i="40"/>
  <c r="H250" i="40"/>
  <c r="P250" i="40"/>
  <c r="Q250" i="40"/>
  <c r="U250" i="40" s="1"/>
  <c r="R250" i="40"/>
  <c r="S250" i="40"/>
  <c r="Y250" i="40"/>
  <c r="H251" i="40"/>
  <c r="P251" i="40"/>
  <c r="Q251" i="40"/>
  <c r="U251" i="40" s="1"/>
  <c r="Y251" i="40" s="1"/>
  <c r="R251" i="40"/>
  <c r="S251" i="40"/>
  <c r="T251" i="40"/>
  <c r="V251" i="40"/>
  <c r="W251" i="40"/>
  <c r="X251" i="40"/>
  <c r="H252" i="40"/>
  <c r="P252" i="40"/>
  <c r="Q252" i="40"/>
  <c r="R252" i="40"/>
  <c r="S252" i="40"/>
  <c r="T252" i="40"/>
  <c r="V252" i="40"/>
  <c r="W252" i="40"/>
  <c r="X252" i="40"/>
  <c r="D253" i="40"/>
  <c r="F253" i="40" s="1"/>
  <c r="O253" i="40"/>
  <c r="P254" i="40"/>
  <c r="Q254" i="40"/>
  <c r="U254" i="40" s="1"/>
  <c r="R254" i="40"/>
  <c r="S254" i="40"/>
  <c r="T254" i="40"/>
  <c r="V254" i="40"/>
  <c r="W254" i="40"/>
  <c r="X254" i="40"/>
  <c r="H255" i="40"/>
  <c r="P255" i="40"/>
  <c r="Q255" i="40"/>
  <c r="U255" i="40" s="1"/>
  <c r="Y255" i="40" s="1"/>
  <c r="R255" i="40"/>
  <c r="R253" i="40" s="1"/>
  <c r="S255" i="40"/>
  <c r="T255" i="40"/>
  <c r="V255" i="40"/>
  <c r="W255" i="40"/>
  <c r="X255" i="40"/>
  <c r="H256" i="40"/>
  <c r="P256" i="40"/>
  <c r="Q256" i="40"/>
  <c r="U256" i="40" s="1"/>
  <c r="R256" i="40"/>
  <c r="S256" i="40"/>
  <c r="T256" i="40"/>
  <c r="V256" i="40"/>
  <c r="W256" i="40"/>
  <c r="X256" i="40"/>
  <c r="H257" i="40"/>
  <c r="P257" i="40"/>
  <c r="Q257" i="40"/>
  <c r="R257" i="40"/>
  <c r="S257" i="40"/>
  <c r="T257" i="40"/>
  <c r="U257" i="40"/>
  <c r="V257" i="40"/>
  <c r="W257" i="40"/>
  <c r="X257" i="40"/>
  <c r="Y257" i="40"/>
  <c r="H258" i="40"/>
  <c r="P258" i="40"/>
  <c r="Q258" i="40"/>
  <c r="R258" i="40"/>
  <c r="S258" i="40"/>
  <c r="T258" i="40"/>
  <c r="U258" i="40"/>
  <c r="Y258" i="40" s="1"/>
  <c r="V258" i="40"/>
  <c r="W258" i="40"/>
  <c r="X258" i="40"/>
  <c r="H259" i="40"/>
  <c r="P259" i="40"/>
  <c r="Q259" i="40"/>
  <c r="R259" i="40"/>
  <c r="S259" i="40"/>
  <c r="T259" i="40"/>
  <c r="U259" i="40"/>
  <c r="Y259" i="40" s="1"/>
  <c r="V259" i="40"/>
  <c r="W259" i="40"/>
  <c r="X259" i="40"/>
  <c r="H260" i="40"/>
  <c r="P260" i="40"/>
  <c r="U260" i="40"/>
  <c r="Y260" i="40" s="1"/>
  <c r="V260" i="40"/>
  <c r="H261" i="40"/>
  <c r="P261" i="40"/>
  <c r="U261" i="40"/>
  <c r="V261" i="40"/>
  <c r="Y261" i="40"/>
  <c r="H262" i="40"/>
  <c r="P262" i="40"/>
  <c r="U262" i="40"/>
  <c r="Y262" i="40" s="1"/>
  <c r="V262" i="40"/>
  <c r="H263" i="40"/>
  <c r="P263" i="40"/>
  <c r="U263" i="40"/>
  <c r="Y263" i="40" s="1"/>
  <c r="V263" i="40"/>
  <c r="H264" i="40"/>
  <c r="P264" i="40"/>
  <c r="U264" i="40"/>
  <c r="V264" i="40"/>
  <c r="Y264" i="40" s="1"/>
  <c r="P265" i="40"/>
  <c r="Q265" i="40"/>
  <c r="R265" i="40"/>
  <c r="U265" i="40" s="1"/>
  <c r="Y265" i="40" s="1"/>
  <c r="S265" i="40"/>
  <c r="T265" i="40"/>
  <c r="V265" i="40"/>
  <c r="W265" i="40"/>
  <c r="X265" i="40"/>
  <c r="H266" i="40"/>
  <c r="P266" i="40"/>
  <c r="Q266" i="40"/>
  <c r="R266" i="40"/>
  <c r="S266" i="40"/>
  <c r="T266" i="40"/>
  <c r="U266" i="40"/>
  <c r="Y266" i="40" s="1"/>
  <c r="V266" i="40"/>
  <c r="W266" i="40"/>
  <c r="X266" i="40"/>
  <c r="H267" i="40"/>
  <c r="P267" i="40"/>
  <c r="Q267" i="40"/>
  <c r="U267" i="40" s="1"/>
  <c r="Y267" i="40" s="1"/>
  <c r="R267" i="40"/>
  <c r="S267" i="40"/>
  <c r="T267" i="40"/>
  <c r="V267" i="40"/>
  <c r="W267" i="40"/>
  <c r="X267" i="40"/>
  <c r="H268" i="40"/>
  <c r="P268" i="40"/>
  <c r="Q268" i="40"/>
  <c r="U268" i="40" s="1"/>
  <c r="Y268" i="40" s="1"/>
  <c r="R268" i="40"/>
  <c r="S268" i="40"/>
  <c r="T268" i="40"/>
  <c r="V268" i="40"/>
  <c r="W268" i="40"/>
  <c r="X268" i="40"/>
  <c r="H269" i="40"/>
  <c r="P269" i="40"/>
  <c r="Q269" i="40"/>
  <c r="U269" i="40" s="1"/>
  <c r="R269" i="40"/>
  <c r="S269" i="40"/>
  <c r="T269" i="40"/>
  <c r="V269" i="40"/>
  <c r="W269" i="40"/>
  <c r="X269" i="40"/>
  <c r="H270" i="40"/>
  <c r="P270" i="40"/>
  <c r="Q270" i="40"/>
  <c r="R270" i="40"/>
  <c r="S270" i="40"/>
  <c r="T270" i="40"/>
  <c r="U270" i="40"/>
  <c r="V270" i="40"/>
  <c r="W270" i="40"/>
  <c r="X270" i="40"/>
  <c r="Y270" i="40"/>
  <c r="P271" i="40"/>
  <c r="H272" i="40"/>
  <c r="P272" i="40"/>
  <c r="Q272" i="40"/>
  <c r="U272" i="40" s="1"/>
  <c r="Y272" i="40" s="1"/>
  <c r="R272" i="40"/>
  <c r="S272" i="40"/>
  <c r="T272" i="40"/>
  <c r="V272" i="40"/>
  <c r="W272" i="40"/>
  <c r="X272" i="40"/>
  <c r="H273" i="40"/>
  <c r="P273" i="40"/>
  <c r="Q273" i="40"/>
  <c r="R273" i="40"/>
  <c r="S273" i="40"/>
  <c r="T273" i="40"/>
  <c r="V273" i="40"/>
  <c r="W273" i="40"/>
  <c r="X273" i="40"/>
  <c r="H274" i="40"/>
  <c r="P274" i="40"/>
  <c r="Q274" i="40"/>
  <c r="R274" i="40"/>
  <c r="S274" i="40"/>
  <c r="U274" i="40" s="1"/>
  <c r="T274" i="40"/>
  <c r="V274" i="40"/>
  <c r="W274" i="40"/>
  <c r="X274" i="40"/>
  <c r="Y274" i="40"/>
  <c r="H275" i="40"/>
  <c r="P275" i="40"/>
  <c r="Q275" i="40"/>
  <c r="R275" i="40"/>
  <c r="S275" i="40"/>
  <c r="U275" i="40" s="1"/>
  <c r="Y275" i="40" s="1"/>
  <c r="T275" i="40"/>
  <c r="V275" i="40"/>
  <c r="W275" i="40"/>
  <c r="X275" i="40"/>
  <c r="H276" i="40"/>
  <c r="P276" i="40"/>
  <c r="Q276" i="40"/>
  <c r="R276" i="40"/>
  <c r="S276" i="40"/>
  <c r="T276" i="40"/>
  <c r="V276" i="40"/>
  <c r="W276" i="40"/>
  <c r="X276" i="40"/>
  <c r="H277" i="40"/>
  <c r="P277" i="40"/>
  <c r="U277" i="40"/>
  <c r="V277" i="40"/>
  <c r="Y277" i="40" s="1"/>
  <c r="H278" i="40"/>
  <c r="P278" i="40"/>
  <c r="U278" i="40"/>
  <c r="V278" i="40"/>
  <c r="Y278" i="40"/>
  <c r="H279" i="40"/>
  <c r="P279" i="40"/>
  <c r="U279" i="40"/>
  <c r="V279" i="40"/>
  <c r="Y279" i="40"/>
  <c r="H280" i="40"/>
  <c r="P280" i="40"/>
  <c r="U280" i="40"/>
  <c r="V280" i="40"/>
  <c r="Y280" i="40"/>
  <c r="H281" i="40"/>
  <c r="P281" i="40"/>
  <c r="U281" i="40"/>
  <c r="Y281" i="40" s="1"/>
  <c r="V281" i="40"/>
  <c r="P282" i="40"/>
  <c r="H283" i="40"/>
  <c r="P283" i="40"/>
  <c r="Q283" i="40"/>
  <c r="R283" i="40"/>
  <c r="S283" i="40"/>
  <c r="U283" i="40" s="1"/>
  <c r="Y283" i="40" s="1"/>
  <c r="T283" i="40"/>
  <c r="V283" i="40"/>
  <c r="W283" i="40"/>
  <c r="X283" i="40"/>
  <c r="H284" i="40"/>
  <c r="P284" i="40"/>
  <c r="Q284" i="40"/>
  <c r="R284" i="40"/>
  <c r="S284" i="40"/>
  <c r="T284" i="40"/>
  <c r="V284" i="40"/>
  <c r="W284" i="40"/>
  <c r="X284" i="40"/>
  <c r="H285" i="40"/>
  <c r="P285" i="40"/>
  <c r="Q285" i="40"/>
  <c r="R285" i="40"/>
  <c r="U285" i="40" s="1"/>
  <c r="S285" i="40"/>
  <c r="T285" i="40"/>
  <c r="V285" i="40"/>
  <c r="W285" i="40"/>
  <c r="X285" i="40"/>
  <c r="H286" i="40"/>
  <c r="P286" i="40"/>
  <c r="Q286" i="40"/>
  <c r="R286" i="40"/>
  <c r="U286" i="40" s="1"/>
  <c r="Y286" i="40" s="1"/>
  <c r="S286" i="40"/>
  <c r="T286" i="40"/>
  <c r="V286" i="40"/>
  <c r="W286" i="40"/>
  <c r="X286" i="40"/>
  <c r="H287" i="40"/>
  <c r="P287" i="40"/>
  <c r="Q287" i="40"/>
  <c r="R287" i="40"/>
  <c r="U287" i="40" s="1"/>
  <c r="Y287" i="40" s="1"/>
  <c r="S287" i="40"/>
  <c r="T287" i="40"/>
  <c r="V287" i="40"/>
  <c r="W287" i="40"/>
  <c r="X287" i="40"/>
  <c r="P288" i="40"/>
  <c r="H289" i="40"/>
  <c r="P289" i="40"/>
  <c r="Q289" i="40"/>
  <c r="U289" i="40" s="1"/>
  <c r="R289" i="40"/>
  <c r="S289" i="40"/>
  <c r="T289" i="40"/>
  <c r="V289" i="40"/>
  <c r="W289" i="40"/>
  <c r="X289" i="40"/>
  <c r="H290" i="40"/>
  <c r="P290" i="40"/>
  <c r="Q290" i="40"/>
  <c r="R290" i="40"/>
  <c r="S290" i="40"/>
  <c r="T290" i="40"/>
  <c r="U290" i="40"/>
  <c r="V290" i="40"/>
  <c r="W290" i="40"/>
  <c r="X290" i="40"/>
  <c r="Y290" i="40"/>
  <c r="H291" i="40"/>
  <c r="P291" i="40"/>
  <c r="Q291" i="40"/>
  <c r="R291" i="40"/>
  <c r="S291" i="40"/>
  <c r="T291" i="40"/>
  <c r="U291" i="40"/>
  <c r="Y291" i="40" s="1"/>
  <c r="V291" i="40"/>
  <c r="W291" i="40"/>
  <c r="X291" i="40"/>
  <c r="H292" i="40"/>
  <c r="P292" i="40"/>
  <c r="Q292" i="40"/>
  <c r="R292" i="40"/>
  <c r="S292" i="40"/>
  <c r="T292" i="40"/>
  <c r="U292" i="40"/>
  <c r="Y292" i="40" s="1"/>
  <c r="V292" i="40"/>
  <c r="W292" i="40"/>
  <c r="X292" i="40"/>
  <c r="H293" i="40"/>
  <c r="P293" i="40"/>
  <c r="Q293" i="40"/>
  <c r="U293" i="40" s="1"/>
  <c r="Y293" i="40" s="1"/>
  <c r="R293" i="40"/>
  <c r="S293" i="40"/>
  <c r="T293" i="40"/>
  <c r="V293" i="40"/>
  <c r="W293" i="40"/>
  <c r="X293" i="40"/>
  <c r="P294" i="40"/>
  <c r="H295" i="40"/>
  <c r="P295" i="40"/>
  <c r="Q295" i="40"/>
  <c r="R295" i="40"/>
  <c r="S295" i="40"/>
  <c r="U295" i="40" s="1"/>
  <c r="Y295" i="40" s="1"/>
  <c r="T295" i="40"/>
  <c r="V295" i="40"/>
  <c r="W295" i="40"/>
  <c r="X295" i="40"/>
  <c r="H296" i="40"/>
  <c r="P296" i="40"/>
  <c r="Q296" i="40"/>
  <c r="R296" i="40"/>
  <c r="S296" i="40"/>
  <c r="T296" i="40"/>
  <c r="V296" i="40"/>
  <c r="W296" i="40"/>
  <c r="X296" i="40"/>
  <c r="H297" i="40"/>
  <c r="P297" i="40"/>
  <c r="Q297" i="40"/>
  <c r="R297" i="40"/>
  <c r="U297" i="40" s="1"/>
  <c r="S297" i="40"/>
  <c r="T297" i="40"/>
  <c r="V297" i="40"/>
  <c r="W297" i="40"/>
  <c r="X297" i="40"/>
  <c r="H298" i="40"/>
  <c r="P298" i="40"/>
  <c r="Q298" i="40"/>
  <c r="U298" i="40" s="1"/>
  <c r="Y298" i="40" s="1"/>
  <c r="R298" i="40"/>
  <c r="S298" i="40"/>
  <c r="T298" i="40"/>
  <c r="V298" i="40"/>
  <c r="W298" i="40"/>
  <c r="X298" i="40"/>
  <c r="H299" i="40"/>
  <c r="P299" i="40"/>
  <c r="Q299" i="40"/>
  <c r="R299" i="40"/>
  <c r="U299" i="40" s="1"/>
  <c r="Y299" i="40" s="1"/>
  <c r="S299" i="40"/>
  <c r="T299" i="40"/>
  <c r="V299" i="40"/>
  <c r="W299" i="40"/>
  <c r="X299" i="40"/>
  <c r="P300" i="40"/>
  <c r="H301" i="40"/>
  <c r="P301" i="40"/>
  <c r="Q301" i="40"/>
  <c r="U301" i="40" s="1"/>
  <c r="R301" i="40"/>
  <c r="S301" i="40"/>
  <c r="T301" i="40"/>
  <c r="V301" i="40"/>
  <c r="W301" i="40"/>
  <c r="X301" i="40"/>
  <c r="H302" i="40"/>
  <c r="P302" i="40"/>
  <c r="Q302" i="40"/>
  <c r="R302" i="40"/>
  <c r="U302" i="40" s="1"/>
  <c r="Y302" i="40" s="1"/>
  <c r="S302" i="40"/>
  <c r="T302" i="40"/>
  <c r="V302" i="40"/>
  <c r="W302" i="40"/>
  <c r="X302" i="40"/>
  <c r="H303" i="40"/>
  <c r="P303" i="40"/>
  <c r="Q303" i="40"/>
  <c r="R303" i="40"/>
  <c r="S303" i="40"/>
  <c r="T303" i="40"/>
  <c r="U303" i="40"/>
  <c r="Y303" i="40" s="1"/>
  <c r="V303" i="40"/>
  <c r="W303" i="40"/>
  <c r="X303" i="40"/>
  <c r="H304" i="40"/>
  <c r="P304" i="40"/>
  <c r="Q304" i="40"/>
  <c r="R304" i="40"/>
  <c r="S304" i="40"/>
  <c r="T304" i="40"/>
  <c r="U304" i="40"/>
  <c r="Y304" i="40" s="1"/>
  <c r="V304" i="40"/>
  <c r="W304" i="40"/>
  <c r="X304" i="40"/>
  <c r="H305" i="40"/>
  <c r="P305" i="40"/>
  <c r="Q305" i="40"/>
  <c r="U305" i="40" s="1"/>
  <c r="Y305" i="40" s="1"/>
  <c r="R305" i="40"/>
  <c r="S305" i="40"/>
  <c r="T305" i="40"/>
  <c r="V305" i="40"/>
  <c r="W305" i="40"/>
  <c r="X305" i="40"/>
  <c r="P306" i="40"/>
  <c r="H307" i="40"/>
  <c r="P307" i="40"/>
  <c r="Q307" i="40"/>
  <c r="R307" i="40"/>
  <c r="S307" i="40"/>
  <c r="U307" i="40" s="1"/>
  <c r="Y307" i="40" s="1"/>
  <c r="T307" i="40"/>
  <c r="V307" i="40"/>
  <c r="W307" i="40"/>
  <c r="X307" i="40"/>
  <c r="H308" i="40"/>
  <c r="P308" i="40"/>
  <c r="Q308" i="40"/>
  <c r="R308" i="40"/>
  <c r="S308" i="40"/>
  <c r="T308" i="40"/>
  <c r="V308" i="40"/>
  <c r="W308" i="40"/>
  <c r="X308" i="40"/>
  <c r="H309" i="40"/>
  <c r="P309" i="40"/>
  <c r="Q309" i="40"/>
  <c r="U309" i="40" s="1"/>
  <c r="R309" i="40"/>
  <c r="S309" i="40"/>
  <c r="T309" i="40"/>
  <c r="V309" i="40"/>
  <c r="W309" i="40"/>
  <c r="X309" i="40"/>
  <c r="H310" i="40"/>
  <c r="P310" i="40"/>
  <c r="Q310" i="40"/>
  <c r="U310" i="40" s="1"/>
  <c r="Y310" i="40" s="1"/>
  <c r="R310" i="40"/>
  <c r="S310" i="40"/>
  <c r="T310" i="40"/>
  <c r="V310" i="40"/>
  <c r="W310" i="40"/>
  <c r="X310" i="40"/>
  <c r="H311" i="40"/>
  <c r="P311" i="40"/>
  <c r="Q311" i="40"/>
  <c r="R311" i="40"/>
  <c r="U311" i="40" s="1"/>
  <c r="Y311" i="40" s="1"/>
  <c r="S311" i="40"/>
  <c r="T311" i="40"/>
  <c r="V311" i="40"/>
  <c r="W311" i="40"/>
  <c r="X311" i="40"/>
  <c r="P312" i="40"/>
  <c r="H313" i="40"/>
  <c r="P313" i="40"/>
  <c r="Q313" i="40"/>
  <c r="R313" i="40"/>
  <c r="U313" i="40" s="1"/>
  <c r="Y313" i="40" s="1"/>
  <c r="S313" i="40"/>
  <c r="T313" i="40"/>
  <c r="V313" i="40"/>
  <c r="W313" i="40"/>
  <c r="X313" i="40"/>
  <c r="H314" i="40"/>
  <c r="P314" i="40"/>
  <c r="Q314" i="40"/>
  <c r="R314" i="40"/>
  <c r="U314" i="40" s="1"/>
  <c r="Y314" i="40" s="1"/>
  <c r="S314" i="40"/>
  <c r="T314" i="40"/>
  <c r="V314" i="40"/>
  <c r="W314" i="40"/>
  <c r="X314" i="40"/>
  <c r="H315" i="40"/>
  <c r="P315" i="40"/>
  <c r="Q315" i="40"/>
  <c r="R315" i="40"/>
  <c r="S315" i="40"/>
  <c r="T315" i="40"/>
  <c r="U315" i="40"/>
  <c r="Y315" i="40" s="1"/>
  <c r="V315" i="40"/>
  <c r="W315" i="40"/>
  <c r="X315" i="40"/>
  <c r="H316" i="40"/>
  <c r="P316" i="40"/>
  <c r="Q316" i="40"/>
  <c r="R316" i="40"/>
  <c r="S316" i="40"/>
  <c r="T316" i="40"/>
  <c r="U316" i="40"/>
  <c r="Y316" i="40" s="1"/>
  <c r="V316" i="40"/>
  <c r="W316" i="40"/>
  <c r="X316" i="40"/>
  <c r="H317" i="40"/>
  <c r="P317" i="40"/>
  <c r="Q317" i="40"/>
  <c r="U317" i="40" s="1"/>
  <c r="Y317" i="40" s="1"/>
  <c r="R317" i="40"/>
  <c r="S317" i="40"/>
  <c r="T317" i="40"/>
  <c r="V317" i="40"/>
  <c r="W317" i="40"/>
  <c r="X317" i="40"/>
  <c r="P318" i="40"/>
  <c r="H319" i="40"/>
  <c r="P319" i="40"/>
  <c r="Q319" i="40"/>
  <c r="R319" i="40"/>
  <c r="S319" i="40"/>
  <c r="U319" i="40" s="1"/>
  <c r="Y319" i="40" s="1"/>
  <c r="T319" i="40"/>
  <c r="V319" i="40"/>
  <c r="W319" i="40"/>
  <c r="X319" i="40"/>
  <c r="H320" i="40"/>
  <c r="P320" i="40"/>
  <c r="Q320" i="40"/>
  <c r="R320" i="40"/>
  <c r="S320" i="40"/>
  <c r="T320" i="40"/>
  <c r="V320" i="40"/>
  <c r="W320" i="40"/>
  <c r="X320" i="40"/>
  <c r="H321" i="40"/>
  <c r="P321" i="40"/>
  <c r="Q321" i="40"/>
  <c r="U321" i="40" s="1"/>
  <c r="Y321" i="40" s="1"/>
  <c r="R321" i="40"/>
  <c r="S321" i="40"/>
  <c r="T321" i="40"/>
  <c r="V321" i="40"/>
  <c r="W321" i="40"/>
  <c r="X321" i="40"/>
  <c r="H322" i="40"/>
  <c r="P322" i="40"/>
  <c r="Q322" i="40"/>
  <c r="U322" i="40" s="1"/>
  <c r="Y322" i="40" s="1"/>
  <c r="R322" i="40"/>
  <c r="S322" i="40"/>
  <c r="T322" i="40"/>
  <c r="V322" i="40"/>
  <c r="W322" i="40"/>
  <c r="X322" i="40"/>
  <c r="H323" i="40"/>
  <c r="P323" i="40"/>
  <c r="Q323" i="40"/>
  <c r="R323" i="40"/>
  <c r="S323" i="40"/>
  <c r="T323" i="40"/>
  <c r="V323" i="40"/>
  <c r="W323" i="40"/>
  <c r="X323" i="40"/>
  <c r="P324" i="40"/>
  <c r="H325" i="40"/>
  <c r="P325" i="40"/>
  <c r="Q325" i="40"/>
  <c r="R325" i="40"/>
  <c r="U325" i="40" s="1"/>
  <c r="Y325" i="40" s="1"/>
  <c r="S325" i="40"/>
  <c r="T325" i="40"/>
  <c r="V325" i="40"/>
  <c r="W325" i="40"/>
  <c r="X325" i="40"/>
  <c r="H326" i="40"/>
  <c r="P326" i="40"/>
  <c r="Q326" i="40"/>
  <c r="U326" i="40" s="1"/>
  <c r="Y326" i="40" s="1"/>
  <c r="R326" i="40"/>
  <c r="S326" i="40"/>
  <c r="T326" i="40"/>
  <c r="V326" i="40"/>
  <c r="W326" i="40"/>
  <c r="X326" i="40"/>
  <c r="P327" i="40"/>
  <c r="H328" i="40"/>
  <c r="P328" i="40"/>
  <c r="Q328" i="40"/>
  <c r="R328" i="40"/>
  <c r="S328" i="40"/>
  <c r="T328" i="40"/>
  <c r="U328" i="40" s="1"/>
  <c r="Y328" i="40" s="1"/>
  <c r="V328" i="40"/>
  <c r="W328" i="40"/>
  <c r="X328" i="40"/>
  <c r="H329" i="40"/>
  <c r="P329" i="40"/>
  <c r="Q329" i="40"/>
  <c r="R329" i="40"/>
  <c r="S329" i="40"/>
  <c r="T329" i="40"/>
  <c r="V329" i="40"/>
  <c r="W329" i="40"/>
  <c r="X329" i="40"/>
  <c r="H330" i="40"/>
  <c r="P330" i="40"/>
  <c r="Q330" i="40"/>
  <c r="R330" i="40"/>
  <c r="S330" i="40"/>
  <c r="T330" i="40"/>
  <c r="U330" i="40"/>
  <c r="V330" i="40"/>
  <c r="W330" i="40"/>
  <c r="X330" i="40"/>
  <c r="Y330" i="40"/>
  <c r="H331" i="40"/>
  <c r="P331" i="40"/>
  <c r="Q331" i="40"/>
  <c r="R331" i="40"/>
  <c r="S331" i="40"/>
  <c r="U331" i="40" s="1"/>
  <c r="Y331" i="40" s="1"/>
  <c r="T331" i="40"/>
  <c r="V331" i="40"/>
  <c r="W331" i="40"/>
  <c r="X331" i="40"/>
  <c r="H332" i="40"/>
  <c r="P332" i="40"/>
  <c r="Q332" i="40"/>
  <c r="U332" i="40" s="1"/>
  <c r="Y332" i="40" s="1"/>
  <c r="R332" i="40"/>
  <c r="S332" i="40"/>
  <c r="T332" i="40"/>
  <c r="V332" i="40"/>
  <c r="W332" i="40"/>
  <c r="X332" i="40"/>
  <c r="P333" i="40"/>
  <c r="H334" i="40"/>
  <c r="P334" i="40"/>
  <c r="Q334" i="40"/>
  <c r="R334" i="40"/>
  <c r="S334" i="40"/>
  <c r="T334" i="40"/>
  <c r="U334" i="40"/>
  <c r="V334" i="40"/>
  <c r="W334" i="40"/>
  <c r="X334" i="40"/>
  <c r="H335" i="40"/>
  <c r="P335" i="40"/>
  <c r="Q335" i="40"/>
  <c r="U335" i="40" s="1"/>
  <c r="Y335" i="40" s="1"/>
  <c r="R335" i="40"/>
  <c r="S335" i="40"/>
  <c r="T335" i="40"/>
  <c r="V335" i="40"/>
  <c r="W335" i="40"/>
  <c r="X335" i="40"/>
  <c r="H336" i="40"/>
  <c r="P336" i="40"/>
  <c r="Q336" i="40"/>
  <c r="U336" i="40" s="1"/>
  <c r="Y336" i="40" s="1"/>
  <c r="R336" i="40"/>
  <c r="S336" i="40"/>
  <c r="T336" i="40"/>
  <c r="V336" i="40"/>
  <c r="W336" i="40"/>
  <c r="X336" i="40"/>
  <c r="H337" i="40"/>
  <c r="P337" i="40"/>
  <c r="Q337" i="40"/>
  <c r="U337" i="40" s="1"/>
  <c r="R337" i="40"/>
  <c r="S337" i="40"/>
  <c r="T337" i="40"/>
  <c r="V337" i="40"/>
  <c r="W337" i="40"/>
  <c r="X337" i="40"/>
  <c r="H338" i="40"/>
  <c r="P338" i="40"/>
  <c r="Q338" i="40"/>
  <c r="U338" i="40" s="1"/>
  <c r="Y338" i="40" s="1"/>
  <c r="R338" i="40"/>
  <c r="S338" i="40"/>
  <c r="T338" i="40"/>
  <c r="V338" i="40"/>
  <c r="W338" i="40"/>
  <c r="X338" i="40"/>
  <c r="O339" i="40"/>
  <c r="N341" i="40"/>
  <c r="V341" i="40" s="1"/>
  <c r="Q341" i="40"/>
  <c r="S341" i="40"/>
  <c r="T341" i="40"/>
  <c r="X341" i="40"/>
  <c r="N342" i="40"/>
  <c r="P342" i="40" s="1"/>
  <c r="V342" i="40"/>
  <c r="X342" i="40"/>
  <c r="N343" i="40"/>
  <c r="P343" i="40"/>
  <c r="Q343" i="40"/>
  <c r="R343" i="40"/>
  <c r="U343" i="40" s="1"/>
  <c r="Y343" i="40" s="1"/>
  <c r="S343" i="40"/>
  <c r="T343" i="40"/>
  <c r="V343" i="40"/>
  <c r="W343" i="40"/>
  <c r="X343" i="40"/>
  <c r="N344" i="40"/>
  <c r="T344" i="40" s="1"/>
  <c r="P344" i="40"/>
  <c r="R344" i="40"/>
  <c r="S344" i="40"/>
  <c r="W344" i="40"/>
  <c r="X344" i="40"/>
  <c r="N345" i="40"/>
  <c r="P345" i="40" s="1"/>
  <c r="Q345" i="40"/>
  <c r="R345" i="40"/>
  <c r="S345" i="40"/>
  <c r="T345" i="40"/>
  <c r="U345" i="40"/>
  <c r="V345" i="40"/>
  <c r="W345" i="40"/>
  <c r="X345" i="40"/>
  <c r="N346" i="40"/>
  <c r="P346" i="40"/>
  <c r="U346" i="40"/>
  <c r="Y346" i="40" s="1"/>
  <c r="V346" i="40"/>
  <c r="N347" i="40"/>
  <c r="P347" i="40" s="1"/>
  <c r="Q347" i="40"/>
  <c r="R347" i="40"/>
  <c r="S347" i="40"/>
  <c r="T347" i="40"/>
  <c r="U347" i="40"/>
  <c r="V347" i="40"/>
  <c r="W347" i="40"/>
  <c r="X347" i="40"/>
  <c r="N348" i="40"/>
  <c r="P348" i="40"/>
  <c r="Q348" i="40"/>
  <c r="U348" i="40" s="1"/>
  <c r="Y348" i="40" s="1"/>
  <c r="R348" i="40"/>
  <c r="S348" i="40"/>
  <c r="T348" i="40"/>
  <c r="V348" i="40"/>
  <c r="W348" i="40"/>
  <c r="X348" i="40"/>
  <c r="N349" i="40"/>
  <c r="R349" i="40" s="1"/>
  <c r="Q349" i="40"/>
  <c r="V349" i="40"/>
  <c r="N350" i="40"/>
  <c r="P350" i="40"/>
  <c r="Q350" i="40"/>
  <c r="U350" i="40" s="1"/>
  <c r="Y350" i="40" s="1"/>
  <c r="R350" i="40"/>
  <c r="S350" i="40"/>
  <c r="T350" i="40"/>
  <c r="V350" i="40"/>
  <c r="W350" i="40"/>
  <c r="X350" i="40"/>
  <c r="N351" i="40"/>
  <c r="T351" i="40" s="1"/>
  <c r="P351" i="40"/>
  <c r="Q351" i="40"/>
  <c r="R351" i="40"/>
  <c r="S351" i="40"/>
  <c r="V351" i="40"/>
  <c r="W351" i="40"/>
  <c r="X351" i="40"/>
  <c r="N352" i="40"/>
  <c r="S352" i="40" s="1"/>
  <c r="P352" i="40"/>
  <c r="Q352" i="40"/>
  <c r="R352" i="40"/>
  <c r="V352" i="40"/>
  <c r="W352" i="40"/>
  <c r="X352" i="40"/>
  <c r="N353" i="40"/>
  <c r="W353" i="40" s="1"/>
  <c r="P353" i="40"/>
  <c r="Q353" i="40"/>
  <c r="R353" i="40"/>
  <c r="S353" i="40"/>
  <c r="V353" i="40"/>
  <c r="N354" i="40"/>
  <c r="P354" i="40" s="1"/>
  <c r="N355" i="40"/>
  <c r="U355" i="40"/>
  <c r="N356" i="40"/>
  <c r="P356" i="40" s="1"/>
  <c r="U356" i="40"/>
  <c r="N357" i="40"/>
  <c r="P357" i="40"/>
  <c r="U357" i="40"/>
  <c r="W357" i="40"/>
  <c r="Y357" i="40"/>
  <c r="N358" i="40"/>
  <c r="P358" i="40"/>
  <c r="U358" i="40"/>
  <c r="Y358" i="40" s="1"/>
  <c r="X358" i="40"/>
  <c r="E359" i="40"/>
  <c r="O359" i="40"/>
  <c r="O360" i="40"/>
  <c r="R360" i="40"/>
  <c r="N361" i="40"/>
  <c r="D360" i="40" s="1"/>
  <c r="P361" i="40"/>
  <c r="P360" i="40" s="1"/>
  <c r="Q361" i="40"/>
  <c r="Q360" i="40" s="1"/>
  <c r="R361" i="40"/>
  <c r="S361" i="40"/>
  <c r="S360" i="40" s="1"/>
  <c r="V361" i="40"/>
  <c r="V360" i="40" s="1"/>
  <c r="W361" i="40"/>
  <c r="W360" i="40" s="1"/>
  <c r="X361" i="40"/>
  <c r="X360" i="40" s="1"/>
  <c r="N362" i="40"/>
  <c r="P362" i="40"/>
  <c r="U362" i="40"/>
  <c r="V362" i="40"/>
  <c r="Y362" i="40"/>
  <c r="N363" i="40"/>
  <c r="P363" i="40"/>
  <c r="U363" i="40"/>
  <c r="Y363" i="40" s="1"/>
  <c r="V363" i="40"/>
  <c r="O364" i="40"/>
  <c r="N365" i="40"/>
  <c r="P365" i="40" s="1"/>
  <c r="S365" i="40"/>
  <c r="N366" i="40"/>
  <c r="V366" i="40" s="1"/>
  <c r="Q366" i="40"/>
  <c r="S366" i="40"/>
  <c r="T366" i="40"/>
  <c r="X366" i="40"/>
  <c r="N367" i="40"/>
  <c r="P367" i="40" s="1"/>
  <c r="U367" i="40"/>
  <c r="E368" i="40"/>
  <c r="O369" i="40"/>
  <c r="N370" i="40"/>
  <c r="P370" i="40" s="1"/>
  <c r="V370" i="40"/>
  <c r="X370" i="40"/>
  <c r="N371" i="40"/>
  <c r="Q371" i="40" s="1"/>
  <c r="U371" i="40" s="1"/>
  <c r="P371" i="40"/>
  <c r="R371" i="40"/>
  <c r="S371" i="40"/>
  <c r="T371" i="40"/>
  <c r="W371" i="40"/>
  <c r="X371" i="40"/>
  <c r="N372" i="40"/>
  <c r="V372" i="40" s="1"/>
  <c r="P372" i="40"/>
  <c r="Q372" i="40"/>
  <c r="R372" i="40"/>
  <c r="U372" i="40" s="1"/>
  <c r="Y372" i="40" s="1"/>
  <c r="S372" i="40"/>
  <c r="T372" i="40"/>
  <c r="W372" i="40"/>
  <c r="X372" i="40"/>
  <c r="N373" i="40"/>
  <c r="P373" i="40" s="1"/>
  <c r="Q373" i="40"/>
  <c r="R373" i="40"/>
  <c r="S373" i="40"/>
  <c r="T373" i="40"/>
  <c r="U373" i="40"/>
  <c r="Y373" i="40" s="1"/>
  <c r="V373" i="40"/>
  <c r="W373" i="40"/>
  <c r="X373" i="40"/>
  <c r="N374" i="40"/>
  <c r="P374" i="40" s="1"/>
  <c r="Q374" i="40"/>
  <c r="R374" i="40"/>
  <c r="S374" i="40"/>
  <c r="V374" i="40"/>
  <c r="W374" i="40"/>
  <c r="X374" i="40"/>
  <c r="N375" i="40"/>
  <c r="R375" i="40" s="1"/>
  <c r="Q375" i="40"/>
  <c r="V375" i="40"/>
  <c r="N376" i="40"/>
  <c r="P376" i="40"/>
  <c r="Q376" i="40"/>
  <c r="U376" i="40" s="1"/>
  <c r="Y376" i="40" s="1"/>
  <c r="R376" i="40"/>
  <c r="S376" i="40"/>
  <c r="T376" i="40"/>
  <c r="V376" i="40"/>
  <c r="W376" i="40"/>
  <c r="X376" i="40"/>
  <c r="N377" i="40"/>
  <c r="P377" i="40"/>
  <c r="Q377" i="40"/>
  <c r="U377" i="40" s="1"/>
  <c r="Y377" i="40" s="1"/>
  <c r="R377" i="40"/>
  <c r="S377" i="40"/>
  <c r="T377" i="40"/>
  <c r="V377" i="40"/>
  <c r="W377" i="40"/>
  <c r="X377" i="40"/>
  <c r="N378" i="40"/>
  <c r="T378" i="40" s="1"/>
  <c r="U378" i="40" s="1"/>
  <c r="Y378" i="40" s="1"/>
  <c r="P378" i="40"/>
  <c r="Q378" i="40"/>
  <c r="R378" i="40"/>
  <c r="S378" i="40"/>
  <c r="V378" i="40"/>
  <c r="W378" i="40"/>
  <c r="X378" i="40"/>
  <c r="O379" i="40"/>
  <c r="N380" i="40"/>
  <c r="P380" i="40" s="1"/>
  <c r="V380" i="40"/>
  <c r="X380" i="40"/>
  <c r="N381" i="40"/>
  <c r="Q381" i="40" s="1"/>
  <c r="U381" i="40" s="1"/>
  <c r="P381" i="40"/>
  <c r="R381" i="40"/>
  <c r="S381" i="40"/>
  <c r="T381" i="40"/>
  <c r="W381" i="40"/>
  <c r="X381" i="40"/>
  <c r="N382" i="40"/>
  <c r="P382" i="40"/>
  <c r="Q382" i="40"/>
  <c r="R382" i="40"/>
  <c r="U382" i="40" s="1"/>
  <c r="Y382" i="40" s="1"/>
  <c r="S382" i="40"/>
  <c r="T382" i="40"/>
  <c r="V382" i="40"/>
  <c r="W382" i="40"/>
  <c r="X382" i="40"/>
  <c r="N383" i="40"/>
  <c r="P383" i="40" s="1"/>
  <c r="Q383" i="40"/>
  <c r="R383" i="40"/>
  <c r="S383" i="40"/>
  <c r="V383" i="40"/>
  <c r="W383" i="40"/>
  <c r="X383" i="40"/>
  <c r="N384" i="40"/>
  <c r="P384" i="40" s="1"/>
  <c r="Q384" i="40"/>
  <c r="R384" i="40"/>
  <c r="S384" i="40"/>
  <c r="V384" i="40"/>
  <c r="W384" i="40"/>
  <c r="X384" i="40"/>
  <c r="N385" i="40"/>
  <c r="R385" i="40" s="1"/>
  <c r="Q385" i="40"/>
  <c r="V385" i="40"/>
  <c r="N386" i="40"/>
  <c r="P386" i="40"/>
  <c r="Q386" i="40"/>
  <c r="U386" i="40" s="1"/>
  <c r="Y386" i="40" s="1"/>
  <c r="R386" i="40"/>
  <c r="S386" i="40"/>
  <c r="T386" i="40"/>
  <c r="V386" i="40"/>
  <c r="W386" i="40"/>
  <c r="X386" i="40"/>
  <c r="N387" i="40"/>
  <c r="P387" i="40"/>
  <c r="Q387" i="40"/>
  <c r="U387" i="40" s="1"/>
  <c r="Y387" i="40" s="1"/>
  <c r="R387" i="40"/>
  <c r="S387" i="40"/>
  <c r="T387" i="40"/>
  <c r="V387" i="40"/>
  <c r="W387" i="40"/>
  <c r="X387" i="40"/>
  <c r="N388" i="40"/>
  <c r="T388" i="40" s="1"/>
  <c r="U388" i="40" s="1"/>
  <c r="P388" i="40"/>
  <c r="Q388" i="40"/>
  <c r="R388" i="40"/>
  <c r="S388" i="40"/>
  <c r="V388" i="40"/>
  <c r="W388" i="40"/>
  <c r="N389" i="40"/>
  <c r="R389" i="40" s="1"/>
  <c r="P389" i="40"/>
  <c r="Q389" i="40"/>
  <c r="S389" i="40"/>
  <c r="V389" i="40"/>
  <c r="W389" i="40"/>
  <c r="X389" i="40"/>
  <c r="N390" i="40"/>
  <c r="P390" i="40" s="1"/>
  <c r="N391" i="40"/>
  <c r="N392" i="40"/>
  <c r="V392" i="40" s="1"/>
  <c r="P392" i="40"/>
  <c r="R392" i="40"/>
  <c r="T392" i="40"/>
  <c r="N393" i="40"/>
  <c r="P393" i="40" s="1"/>
  <c r="W393" i="40"/>
  <c r="N394" i="40"/>
  <c r="P394" i="40" s="1"/>
  <c r="S394" i="40"/>
  <c r="N395" i="40"/>
  <c r="V395" i="40" s="1"/>
  <c r="Q395" i="40"/>
  <c r="S395" i="40"/>
  <c r="T395" i="40"/>
  <c r="X395" i="40"/>
  <c r="N396" i="40"/>
  <c r="P396" i="40" s="1"/>
  <c r="T396" i="40"/>
  <c r="V396" i="40"/>
  <c r="X396" i="40"/>
  <c r="N397" i="40"/>
  <c r="Q397" i="40" s="1"/>
  <c r="U397" i="40" s="1"/>
  <c r="P397" i="40"/>
  <c r="R397" i="40"/>
  <c r="S397" i="40"/>
  <c r="T397" i="40"/>
  <c r="W397" i="40"/>
  <c r="X397" i="40"/>
  <c r="N398" i="40"/>
  <c r="V398" i="40" s="1"/>
  <c r="P398" i="40"/>
  <c r="Q398" i="40"/>
  <c r="U398" i="40" s="1"/>
  <c r="Y398" i="40" s="1"/>
  <c r="R398" i="40"/>
  <c r="S398" i="40"/>
  <c r="T398" i="40"/>
  <c r="W398" i="40"/>
  <c r="X398" i="40"/>
  <c r="N399" i="40"/>
  <c r="P399" i="40" s="1"/>
  <c r="Q399" i="40"/>
  <c r="R399" i="40"/>
  <c r="S399" i="40"/>
  <c r="T399" i="40"/>
  <c r="U399" i="40"/>
  <c r="V399" i="40"/>
  <c r="W399" i="40"/>
  <c r="X399" i="40"/>
  <c r="N400" i="40"/>
  <c r="P400" i="40" s="1"/>
  <c r="Q400" i="40"/>
  <c r="R400" i="40"/>
  <c r="S400" i="40"/>
  <c r="V400" i="40"/>
  <c r="W400" i="40"/>
  <c r="X400" i="40"/>
  <c r="N401" i="40"/>
  <c r="R401" i="40" s="1"/>
  <c r="Q401" i="40"/>
  <c r="V401" i="40"/>
  <c r="N402" i="40"/>
  <c r="P402" i="40"/>
  <c r="Q402" i="40"/>
  <c r="U402" i="40" s="1"/>
  <c r="R402" i="40"/>
  <c r="S402" i="40"/>
  <c r="T402" i="40"/>
  <c r="V402" i="40"/>
  <c r="W402" i="40"/>
  <c r="X402" i="40"/>
  <c r="N403" i="40"/>
  <c r="T403" i="40" s="1"/>
  <c r="P403" i="40"/>
  <c r="Q403" i="40"/>
  <c r="U403" i="40" s="1"/>
  <c r="Y403" i="40" s="1"/>
  <c r="R403" i="40"/>
  <c r="S403" i="40"/>
  <c r="V403" i="40"/>
  <c r="W403" i="40"/>
  <c r="X403" i="40"/>
  <c r="N404" i="40"/>
  <c r="T404" i="40" s="1"/>
  <c r="P404" i="40"/>
  <c r="Q404" i="40"/>
  <c r="R404" i="40"/>
  <c r="S404" i="40"/>
  <c r="U404" i="40"/>
  <c r="V404" i="40"/>
  <c r="W404" i="40"/>
  <c r="N405" i="40"/>
  <c r="P405" i="40"/>
  <c r="Q405" i="40"/>
  <c r="R405" i="40"/>
  <c r="S405" i="40"/>
  <c r="T405" i="40"/>
  <c r="U405" i="40"/>
  <c r="Y405" i="40" s="1"/>
  <c r="V405" i="40"/>
  <c r="W405" i="40"/>
  <c r="X405" i="40"/>
  <c r="N406" i="40"/>
  <c r="X406" i="40"/>
  <c r="N407" i="40"/>
  <c r="T407" i="40"/>
  <c r="N408" i="40"/>
  <c r="X408" i="40" s="1"/>
  <c r="P408" i="40"/>
  <c r="Q408" i="40"/>
  <c r="R408" i="40"/>
  <c r="U408" i="40" s="1"/>
  <c r="Y408" i="40" s="1"/>
  <c r="S408" i="40"/>
  <c r="T408" i="40"/>
  <c r="V408" i="40"/>
  <c r="W408" i="40"/>
  <c r="N409" i="40"/>
  <c r="P409" i="40" s="1"/>
  <c r="W409" i="40"/>
  <c r="N410" i="40"/>
  <c r="P410" i="40" s="1"/>
  <c r="S410" i="40"/>
  <c r="N411" i="40"/>
  <c r="V411" i="40" s="1"/>
  <c r="Q411" i="40"/>
  <c r="S411" i="40"/>
  <c r="T411" i="40"/>
  <c r="X411" i="40"/>
  <c r="O412" i="40"/>
  <c r="N413" i="40"/>
  <c r="P413" i="40"/>
  <c r="Q413" i="40"/>
  <c r="U413" i="40" s="1"/>
  <c r="R413" i="40"/>
  <c r="S413" i="40"/>
  <c r="T413" i="40"/>
  <c r="V413" i="40"/>
  <c r="W413" i="40"/>
  <c r="X413" i="40"/>
  <c r="Y413" i="40"/>
  <c r="N414" i="40"/>
  <c r="T414" i="40" s="1"/>
  <c r="U414" i="40" s="1"/>
  <c r="Y414" i="40" s="1"/>
  <c r="P414" i="40"/>
  <c r="Q414" i="40"/>
  <c r="R414" i="40"/>
  <c r="S414" i="40"/>
  <c r="V414" i="40"/>
  <c r="W414" i="40"/>
  <c r="X414" i="40"/>
  <c r="N415" i="40"/>
  <c r="P415" i="40"/>
  <c r="Q415" i="40"/>
  <c r="R415" i="40"/>
  <c r="S415" i="40"/>
  <c r="T415" i="40"/>
  <c r="U415" i="40"/>
  <c r="Y415" i="40" s="1"/>
  <c r="V415" i="40"/>
  <c r="W415" i="40"/>
  <c r="X415" i="40"/>
  <c r="N416" i="40"/>
  <c r="X416" i="40"/>
  <c r="N417" i="40"/>
  <c r="T417" i="40"/>
  <c r="N418" i="40"/>
  <c r="X418" i="40" s="1"/>
  <c r="P418" i="40"/>
  <c r="Q418" i="40"/>
  <c r="R418" i="40"/>
  <c r="U418" i="40" s="1"/>
  <c r="S418" i="40"/>
  <c r="T418" i="40"/>
  <c r="V418" i="40"/>
  <c r="W418" i="40"/>
  <c r="Y418" i="40"/>
  <c r="N419" i="40"/>
  <c r="R419" i="40" s="1"/>
  <c r="P419" i="40"/>
  <c r="Q419" i="40"/>
  <c r="W419" i="40"/>
  <c r="N420" i="40"/>
  <c r="P420" i="40" s="1"/>
  <c r="S420" i="40"/>
  <c r="V420" i="40"/>
  <c r="O421" i="40"/>
  <c r="N422" i="40"/>
  <c r="P422" i="40" s="1"/>
  <c r="R422" i="40"/>
  <c r="S422" i="40"/>
  <c r="T422" i="40"/>
  <c r="V422" i="40"/>
  <c r="W422" i="40"/>
  <c r="X422" i="40"/>
  <c r="N423" i="40"/>
  <c r="P423" i="40"/>
  <c r="Q423" i="40"/>
  <c r="U423" i="40" s="1"/>
  <c r="Y423" i="40" s="1"/>
  <c r="R423" i="40"/>
  <c r="S423" i="40"/>
  <c r="T423" i="40"/>
  <c r="V423" i="40"/>
  <c r="W423" i="40"/>
  <c r="X423" i="40"/>
  <c r="N424" i="40"/>
  <c r="T424" i="40" s="1"/>
  <c r="P424" i="40"/>
  <c r="Q424" i="40"/>
  <c r="R424" i="40"/>
  <c r="S424" i="40"/>
  <c r="U424" i="40"/>
  <c r="Y424" i="40" s="1"/>
  <c r="V424" i="40"/>
  <c r="W424" i="40"/>
  <c r="X424" i="40"/>
  <c r="N425" i="40"/>
  <c r="P425" i="40"/>
  <c r="Q425" i="40"/>
  <c r="R425" i="40"/>
  <c r="S425" i="40"/>
  <c r="U425" i="40" s="1"/>
  <c r="Y425" i="40" s="1"/>
  <c r="T425" i="40"/>
  <c r="V425" i="40"/>
  <c r="W425" i="40"/>
  <c r="X425" i="40"/>
  <c r="N426" i="40"/>
  <c r="X426" i="40"/>
  <c r="N427" i="40"/>
  <c r="T427" i="40"/>
  <c r="N428" i="40"/>
  <c r="P428" i="40"/>
  <c r="Q428" i="40"/>
  <c r="R428" i="40"/>
  <c r="S428" i="40"/>
  <c r="T428" i="40"/>
  <c r="V428" i="40"/>
  <c r="W428" i="40"/>
  <c r="X428" i="40"/>
  <c r="O429" i="40"/>
  <c r="N430" i="40"/>
  <c r="P430" i="40" s="1"/>
  <c r="Q430" i="40"/>
  <c r="S430" i="40"/>
  <c r="T430" i="40"/>
  <c r="N431" i="40"/>
  <c r="N432" i="40"/>
  <c r="P432" i="40" s="1"/>
  <c r="Q432" i="40"/>
  <c r="U432" i="40" s="1"/>
  <c r="Y432" i="40" s="1"/>
  <c r="R432" i="40"/>
  <c r="S432" i="40"/>
  <c r="T432" i="40"/>
  <c r="V432" i="40"/>
  <c r="W432" i="40"/>
  <c r="X432" i="40"/>
  <c r="O433" i="40"/>
  <c r="N434" i="40"/>
  <c r="S434" i="40" s="1"/>
  <c r="N435" i="40"/>
  <c r="V435" i="40" s="1"/>
  <c r="Y435" i="40" s="1"/>
  <c r="U435" i="40"/>
  <c r="N436" i="40"/>
  <c r="T436" i="40" s="1"/>
  <c r="Q436" i="40"/>
  <c r="S436" i="40"/>
  <c r="V436" i="40"/>
  <c r="N437" i="40"/>
  <c r="N438" i="40"/>
  <c r="T438" i="40" s="1"/>
  <c r="Q438" i="40"/>
  <c r="S438" i="40"/>
  <c r="V438" i="40"/>
  <c r="N439" i="40"/>
  <c r="S439" i="40" s="1"/>
  <c r="P439" i="40"/>
  <c r="Q439" i="40"/>
  <c r="T439" i="40"/>
  <c r="V439" i="40"/>
  <c r="X439" i="40"/>
  <c r="N440" i="40"/>
  <c r="X440" i="40" s="1"/>
  <c r="P440" i="40"/>
  <c r="T440" i="40"/>
  <c r="V440" i="40"/>
  <c r="N441" i="40"/>
  <c r="P441" i="40"/>
  <c r="R441" i="40"/>
  <c r="S441" i="40"/>
  <c r="T441" i="40"/>
  <c r="N442" i="40"/>
  <c r="N443" i="40"/>
  <c r="S443" i="40"/>
  <c r="T443" i="40"/>
  <c r="W443" i="40"/>
  <c r="X443" i="40"/>
  <c r="N444" i="40"/>
  <c r="P444" i="40"/>
  <c r="Q444" i="40"/>
  <c r="R444" i="40"/>
  <c r="S444" i="40"/>
  <c r="T444" i="40"/>
  <c r="X444" i="40"/>
  <c r="N445" i="40"/>
  <c r="P445" i="40" s="1"/>
  <c r="U445" i="40"/>
  <c r="V445" i="40"/>
  <c r="Y445" i="40"/>
  <c r="N446" i="40"/>
  <c r="P446" i="40"/>
  <c r="U446" i="40"/>
  <c r="V446" i="40"/>
  <c r="N447" i="40"/>
  <c r="U447" i="40"/>
  <c r="N448" i="40"/>
  <c r="P448" i="40" s="1"/>
  <c r="E450" i="40"/>
  <c r="E449" i="40" s="1"/>
  <c r="O450" i="40"/>
  <c r="O449" i="40" s="1"/>
  <c r="D451" i="40"/>
  <c r="F451" i="40"/>
  <c r="O451" i="40"/>
  <c r="Q451" i="40"/>
  <c r="R451" i="40"/>
  <c r="N452" i="40"/>
  <c r="X452" i="40" s="1"/>
  <c r="X451" i="40" s="1"/>
  <c r="P452" i="40"/>
  <c r="Q452" i="40"/>
  <c r="R452" i="40"/>
  <c r="S452" i="40"/>
  <c r="S451" i="40" s="1"/>
  <c r="T452" i="40"/>
  <c r="T451" i="40" s="1"/>
  <c r="U452" i="40"/>
  <c r="V452" i="40"/>
  <c r="W452" i="40"/>
  <c r="W451" i="40" s="1"/>
  <c r="N453" i="40"/>
  <c r="P453" i="40" s="1"/>
  <c r="P451" i="40" s="1"/>
  <c r="U453" i="40"/>
  <c r="Y453" i="40" s="1"/>
  <c r="W453" i="40"/>
  <c r="N454" i="40"/>
  <c r="P454" i="40"/>
  <c r="U454" i="40"/>
  <c r="W454" i="40"/>
  <c r="Y454" i="40"/>
  <c r="N455" i="40"/>
  <c r="P455" i="40"/>
  <c r="U455" i="40"/>
  <c r="V455" i="40"/>
  <c r="O456" i="40"/>
  <c r="N457" i="40"/>
  <c r="Q457" i="40" s="1"/>
  <c r="P457" i="40"/>
  <c r="N458" i="40"/>
  <c r="V458" i="40" s="1"/>
  <c r="P458" i="40"/>
  <c r="Q458" i="40"/>
  <c r="S458" i="40"/>
  <c r="T458" i="40"/>
  <c r="N459" i="40"/>
  <c r="P459" i="40" s="1"/>
  <c r="D460" i="40"/>
  <c r="F460" i="40" s="1"/>
  <c r="O460" i="40"/>
  <c r="N461" i="40"/>
  <c r="S461" i="40" s="1"/>
  <c r="S460" i="40" s="1"/>
  <c r="P461" i="40"/>
  <c r="P460" i="40" s="1"/>
  <c r="Q461" i="40"/>
  <c r="R461" i="40"/>
  <c r="R460" i="40" s="1"/>
  <c r="W461" i="40"/>
  <c r="W460" i="40" s="1"/>
  <c r="E463" i="40"/>
  <c r="O464" i="40"/>
  <c r="O463" i="40" s="1"/>
  <c r="N467" i="40"/>
  <c r="P467" i="40"/>
  <c r="Q467" i="40"/>
  <c r="U467" i="40" s="1"/>
  <c r="R467" i="40"/>
  <c r="S467" i="40"/>
  <c r="T467" i="40"/>
  <c r="W467" i="40"/>
  <c r="X467" i="40"/>
  <c r="N468" i="40"/>
  <c r="T468" i="40" s="1"/>
  <c r="Q468" i="40"/>
  <c r="S468" i="40"/>
  <c r="X468" i="40"/>
  <c r="N469" i="40"/>
  <c r="P469" i="40" s="1"/>
  <c r="Q469" i="40"/>
  <c r="U469" i="40" s="1"/>
  <c r="R469" i="40"/>
  <c r="S469" i="40"/>
  <c r="T469" i="40"/>
  <c r="V469" i="40"/>
  <c r="W469" i="40"/>
  <c r="X469" i="40"/>
  <c r="N470" i="40"/>
  <c r="T470" i="40" s="1"/>
  <c r="P470" i="40"/>
  <c r="Q470" i="40"/>
  <c r="R470" i="40"/>
  <c r="S470" i="40"/>
  <c r="V470" i="40"/>
  <c r="W470" i="40"/>
  <c r="X470" i="40"/>
  <c r="N472" i="40"/>
  <c r="S472" i="40" s="1"/>
  <c r="P472" i="40"/>
  <c r="Q472" i="40"/>
  <c r="R472" i="40"/>
  <c r="V472" i="40"/>
  <c r="W472" i="40"/>
  <c r="X472" i="40"/>
  <c r="N474" i="40"/>
  <c r="P474" i="40"/>
  <c r="Q474" i="40"/>
  <c r="R474" i="40"/>
  <c r="S474" i="40"/>
  <c r="T474" i="40"/>
  <c r="U474" i="40"/>
  <c r="Y474" i="40" s="1"/>
  <c r="V474" i="40"/>
  <c r="W474" i="40"/>
  <c r="X474" i="40"/>
  <c r="N476" i="40"/>
  <c r="P476" i="40" s="1"/>
  <c r="Q476" i="40"/>
  <c r="R476" i="40"/>
  <c r="V476" i="40"/>
  <c r="W476" i="40"/>
  <c r="X476" i="40"/>
  <c r="N477" i="40"/>
  <c r="R477" i="40" s="1"/>
  <c r="Q477" i="40"/>
  <c r="V477" i="40"/>
  <c r="N478" i="40"/>
  <c r="P478" i="40"/>
  <c r="Q478" i="40"/>
  <c r="U478" i="40" s="1"/>
  <c r="R478" i="40"/>
  <c r="S478" i="40"/>
  <c r="T478" i="40"/>
  <c r="V478" i="40"/>
  <c r="W478" i="40"/>
  <c r="X478" i="40"/>
  <c r="N479" i="40"/>
  <c r="S479" i="40" s="1"/>
  <c r="U479" i="40" s="1"/>
  <c r="Y479" i="40" s="1"/>
  <c r="P479" i="40"/>
  <c r="Q479" i="40"/>
  <c r="R479" i="40"/>
  <c r="T479" i="40"/>
  <c r="V479" i="40"/>
  <c r="W479" i="40"/>
  <c r="X479" i="40"/>
  <c r="N480" i="40"/>
  <c r="Q480" i="40" s="1"/>
  <c r="P480" i="40"/>
  <c r="N482" i="40"/>
  <c r="V482" i="40" s="1"/>
  <c r="P482" i="40"/>
  <c r="Q482" i="40"/>
  <c r="S482" i="40"/>
  <c r="T482" i="40"/>
  <c r="N483" i="40"/>
  <c r="P483" i="40" s="1"/>
  <c r="U483" i="40"/>
  <c r="N485" i="40"/>
  <c r="V485" i="40" s="1"/>
  <c r="P485" i="40"/>
  <c r="Q485" i="40"/>
  <c r="S485" i="40"/>
  <c r="T485" i="40"/>
  <c r="N487" i="40"/>
  <c r="P487" i="40" s="1"/>
  <c r="X487" i="40"/>
  <c r="N488" i="40"/>
  <c r="N490" i="40"/>
  <c r="V490" i="40" s="1"/>
  <c r="P490" i="40"/>
  <c r="R490" i="40"/>
  <c r="T490" i="40"/>
  <c r="N491" i="40"/>
  <c r="P491" i="40" s="1"/>
  <c r="S491" i="40"/>
  <c r="T491" i="40"/>
  <c r="V491" i="40"/>
  <c r="W491" i="40"/>
  <c r="X491" i="40"/>
  <c r="N492" i="40"/>
  <c r="P492" i="40"/>
  <c r="Q492" i="40"/>
  <c r="U492" i="40" s="1"/>
  <c r="Y492" i="40" s="1"/>
  <c r="R492" i="40"/>
  <c r="S492" i="40"/>
  <c r="T492" i="40"/>
  <c r="V492" i="40"/>
  <c r="W492" i="40"/>
  <c r="X492" i="40"/>
  <c r="N493" i="40"/>
  <c r="T493" i="40" s="1"/>
  <c r="Q493" i="40"/>
  <c r="S493" i="40"/>
  <c r="X493" i="40"/>
  <c r="N496" i="40"/>
  <c r="P496" i="40"/>
  <c r="U496" i="40"/>
  <c r="W496" i="40"/>
  <c r="Y496" i="40"/>
  <c r="N497" i="40"/>
  <c r="P497" i="40" s="1"/>
  <c r="U497" i="40"/>
  <c r="N498" i="40"/>
  <c r="P498" i="40"/>
  <c r="Q498" i="40"/>
  <c r="U498" i="40" s="1"/>
  <c r="Y498" i="40" s="1"/>
  <c r="R498" i="40"/>
  <c r="S498" i="40"/>
  <c r="T498" i="40"/>
  <c r="V498" i="40"/>
  <c r="W498" i="40"/>
  <c r="X498" i="40"/>
  <c r="N499" i="40"/>
  <c r="T499" i="40" s="1"/>
  <c r="Q499" i="40"/>
  <c r="S499" i="40"/>
  <c r="X499" i="40"/>
  <c r="N500" i="40"/>
  <c r="P500" i="40"/>
  <c r="Q500" i="40"/>
  <c r="R500" i="40"/>
  <c r="U500" i="40" s="1"/>
  <c r="S500" i="40"/>
  <c r="T500" i="40"/>
  <c r="V500" i="40"/>
  <c r="W500" i="40"/>
  <c r="X500" i="40"/>
  <c r="N501" i="40"/>
  <c r="T501" i="40" s="1"/>
  <c r="P501" i="40"/>
  <c r="Q501" i="40"/>
  <c r="U501" i="40" s="1"/>
  <c r="Y501" i="40" s="1"/>
  <c r="R501" i="40"/>
  <c r="S501" i="40"/>
  <c r="V501" i="40"/>
  <c r="W501" i="40"/>
  <c r="X501" i="40"/>
  <c r="N503" i="40"/>
  <c r="S503" i="40" s="1"/>
  <c r="P503" i="40"/>
  <c r="Q503" i="40"/>
  <c r="R503" i="40"/>
  <c r="V503" i="40"/>
  <c r="W503" i="40"/>
  <c r="X503" i="40"/>
  <c r="N504" i="40"/>
  <c r="P504" i="40"/>
  <c r="U504" i="40"/>
  <c r="W504" i="40"/>
  <c r="Y504" i="40"/>
  <c r="N505" i="40"/>
  <c r="P505" i="40"/>
  <c r="U505" i="40"/>
  <c r="W505" i="40"/>
  <c r="N506" i="40"/>
  <c r="T506" i="40" s="1"/>
  <c r="P506" i="40"/>
  <c r="Q506" i="40"/>
  <c r="U506" i="40" s="1"/>
  <c r="Y506" i="40" s="1"/>
  <c r="R506" i="40"/>
  <c r="S506" i="40"/>
  <c r="V506" i="40"/>
  <c r="W506" i="40"/>
  <c r="X506" i="40"/>
  <c r="N507" i="40"/>
  <c r="S507" i="40" s="1"/>
  <c r="P507" i="40"/>
  <c r="Q507" i="40"/>
  <c r="R507" i="40"/>
  <c r="V507" i="40"/>
  <c r="W507" i="40"/>
  <c r="X507" i="40"/>
  <c r="N508" i="40"/>
  <c r="P508" i="40"/>
  <c r="Q508" i="40"/>
  <c r="R508" i="40"/>
  <c r="S508" i="40"/>
  <c r="T508" i="40"/>
  <c r="U508" i="40"/>
  <c r="V508" i="40"/>
  <c r="W508" i="40"/>
  <c r="X508" i="40"/>
  <c r="N510" i="40"/>
  <c r="S510" i="40" s="1"/>
  <c r="P510" i="40"/>
  <c r="Q510" i="40"/>
  <c r="R510" i="40"/>
  <c r="V510" i="40"/>
  <c r="W510" i="40"/>
  <c r="X510" i="40"/>
  <c r="N511" i="40"/>
  <c r="R511" i="40" s="1"/>
  <c r="Q511" i="40"/>
  <c r="V511" i="40"/>
  <c r="N512" i="40"/>
  <c r="P512" i="40"/>
  <c r="Q512" i="40"/>
  <c r="U512" i="40" s="1"/>
  <c r="R512" i="40"/>
  <c r="S512" i="40"/>
  <c r="T512" i="40"/>
  <c r="V512" i="40"/>
  <c r="W512" i="40"/>
  <c r="X512" i="40"/>
  <c r="N514" i="40"/>
  <c r="R514" i="40" s="1"/>
  <c r="P514" i="40"/>
  <c r="Q514" i="40"/>
  <c r="V514" i="40"/>
  <c r="W514" i="40"/>
  <c r="X514" i="40"/>
  <c r="N515" i="40"/>
  <c r="Q515" i="40" s="1"/>
  <c r="P515" i="40"/>
  <c r="N516" i="40"/>
  <c r="V516" i="40" s="1"/>
  <c r="P516" i="40"/>
  <c r="Q516" i="40"/>
  <c r="S516" i="40"/>
  <c r="T516" i="40"/>
  <c r="N518" i="40"/>
  <c r="X518" i="40"/>
  <c r="N520" i="40"/>
  <c r="T520" i="40" s="1"/>
  <c r="N521" i="40"/>
  <c r="V521" i="40" s="1"/>
  <c r="P521" i="40"/>
  <c r="R521" i="40"/>
  <c r="T521" i="40"/>
  <c r="N522" i="40"/>
  <c r="P522" i="40" s="1"/>
  <c r="S522" i="40"/>
  <c r="T522" i="40"/>
  <c r="W522" i="40"/>
  <c r="X522" i="40"/>
  <c r="N523" i="40"/>
  <c r="P523" i="40"/>
  <c r="Q523" i="40"/>
  <c r="U523" i="40" s="1"/>
  <c r="Y523" i="40" s="1"/>
  <c r="R523" i="40"/>
  <c r="S523" i="40"/>
  <c r="T523" i="40"/>
  <c r="V523" i="40"/>
  <c r="W523" i="40"/>
  <c r="X523" i="40"/>
  <c r="N525" i="40"/>
  <c r="T525" i="40" s="1"/>
  <c r="Q525" i="40"/>
  <c r="S525" i="40"/>
  <c r="X525" i="40"/>
  <c r="N526" i="40"/>
  <c r="P526" i="40"/>
  <c r="Q526" i="40"/>
  <c r="R526" i="40"/>
  <c r="U526" i="40" s="1"/>
  <c r="Y526" i="40" s="1"/>
  <c r="S526" i="40"/>
  <c r="T526" i="40"/>
  <c r="V526" i="40"/>
  <c r="W526" i="40"/>
  <c r="X526" i="40"/>
  <c r="N527" i="40"/>
  <c r="T527" i="40" s="1"/>
  <c r="P527" i="40"/>
  <c r="Q527" i="40"/>
  <c r="U527" i="40" s="1"/>
  <c r="Y527" i="40" s="1"/>
  <c r="R527" i="40"/>
  <c r="S527" i="40"/>
  <c r="V527" i="40"/>
  <c r="W527" i="40"/>
  <c r="X527" i="40"/>
  <c r="N528" i="40"/>
  <c r="S528" i="40" s="1"/>
  <c r="P528" i="40"/>
  <c r="Q528" i="40"/>
  <c r="R528" i="40"/>
  <c r="V528" i="40"/>
  <c r="W528" i="40"/>
  <c r="X528" i="40"/>
  <c r="N530" i="40"/>
  <c r="P530" i="40"/>
  <c r="Q530" i="40"/>
  <c r="R530" i="40"/>
  <c r="S530" i="40"/>
  <c r="T530" i="40"/>
  <c r="U530" i="40"/>
  <c r="V530" i="40"/>
  <c r="W530" i="40"/>
  <c r="X530" i="40"/>
  <c r="N532" i="40"/>
  <c r="P532" i="40" s="1"/>
  <c r="Q532" i="40"/>
  <c r="R532" i="40"/>
  <c r="V532" i="40"/>
  <c r="W532" i="40"/>
  <c r="X532" i="40"/>
  <c r="N533" i="40"/>
  <c r="Q533" i="40"/>
  <c r="V533" i="40"/>
  <c r="N535" i="40"/>
  <c r="P535" i="40"/>
  <c r="Q535" i="40"/>
  <c r="R535" i="40"/>
  <c r="S535" i="40"/>
  <c r="T535" i="40"/>
  <c r="V535" i="40"/>
  <c r="W535" i="40"/>
  <c r="X535" i="40"/>
  <c r="F536" i="40"/>
  <c r="O536" i="40"/>
  <c r="N539" i="40"/>
  <c r="D536" i="40" s="1"/>
  <c r="P539" i="40"/>
  <c r="Q539" i="40"/>
  <c r="U539" i="40" s="1"/>
  <c r="R539" i="40"/>
  <c r="S539" i="40"/>
  <c r="T539" i="40"/>
  <c r="X539" i="40"/>
  <c r="N540" i="40"/>
  <c r="T540" i="40" s="1"/>
  <c r="T536" i="40" s="1"/>
  <c r="Q540" i="40"/>
  <c r="S540" i="40"/>
  <c r="X540" i="40"/>
  <c r="N541" i="40"/>
  <c r="P541" i="40" s="1"/>
  <c r="Q541" i="40"/>
  <c r="U541" i="40" s="1"/>
  <c r="R541" i="40"/>
  <c r="S541" i="40"/>
  <c r="T541" i="40"/>
  <c r="V541" i="40"/>
  <c r="W541" i="40"/>
  <c r="X541" i="40"/>
  <c r="N542" i="40"/>
  <c r="T542" i="40" s="1"/>
  <c r="P542" i="40"/>
  <c r="Q542" i="40"/>
  <c r="R542" i="40"/>
  <c r="S542" i="40"/>
  <c r="V542" i="40"/>
  <c r="W542" i="40"/>
  <c r="X542" i="40"/>
  <c r="N543" i="40"/>
  <c r="P543" i="40"/>
  <c r="Q543" i="40"/>
  <c r="U543" i="40" s="1"/>
  <c r="Y543" i="40" s="1"/>
  <c r="R543" i="40"/>
  <c r="S543" i="40"/>
  <c r="T543" i="40"/>
  <c r="V543" i="40"/>
  <c r="W543" i="40"/>
  <c r="X543" i="40"/>
  <c r="O544" i="40"/>
  <c r="N547" i="40"/>
  <c r="X547" i="40" s="1"/>
  <c r="N548" i="40"/>
  <c r="T548" i="40" s="1"/>
  <c r="N550" i="40"/>
  <c r="V550" i="40" s="1"/>
  <c r="P550" i="40"/>
  <c r="R550" i="40"/>
  <c r="S550" i="40"/>
  <c r="T550" i="40"/>
  <c r="N551" i="40"/>
  <c r="P551" i="40" s="1"/>
  <c r="S551" i="40"/>
  <c r="T551" i="40"/>
  <c r="W551" i="40"/>
  <c r="X551" i="40"/>
  <c r="N553" i="40"/>
  <c r="P553" i="40"/>
  <c r="Q553" i="40"/>
  <c r="R553" i="40"/>
  <c r="S553" i="40"/>
  <c r="T553" i="40"/>
  <c r="V553" i="40"/>
  <c r="W553" i="40"/>
  <c r="X553" i="40"/>
  <c r="N554" i="40"/>
  <c r="T554" i="40" s="1"/>
  <c r="Q554" i="40"/>
  <c r="S554" i="40"/>
  <c r="X554" i="40"/>
  <c r="N555" i="40"/>
  <c r="P555" i="40"/>
  <c r="Q555" i="40"/>
  <c r="U555" i="40" s="1"/>
  <c r="R555" i="40"/>
  <c r="S555" i="40"/>
  <c r="T555" i="40"/>
  <c r="V555" i="40"/>
  <c r="W555" i="40"/>
  <c r="X555" i="40"/>
  <c r="N556" i="40"/>
  <c r="T556" i="40" s="1"/>
  <c r="P556" i="40"/>
  <c r="Q556" i="40"/>
  <c r="R556" i="40"/>
  <c r="S556" i="40"/>
  <c r="V556" i="40"/>
  <c r="W556" i="40"/>
  <c r="X556" i="40"/>
  <c r="N557" i="40"/>
  <c r="P557" i="40"/>
  <c r="Q557" i="40"/>
  <c r="R557" i="40"/>
  <c r="S557" i="40"/>
  <c r="T557" i="40"/>
  <c r="V557" i="40"/>
  <c r="W557" i="40"/>
  <c r="X557" i="40"/>
  <c r="N558" i="40"/>
  <c r="T558" i="40" s="1"/>
  <c r="P558" i="40"/>
  <c r="Q558" i="40"/>
  <c r="R558" i="40"/>
  <c r="S558" i="40"/>
  <c r="U558" i="40"/>
  <c r="Y558" i="40" s="1"/>
  <c r="V558" i="40"/>
  <c r="W558" i="40"/>
  <c r="X558" i="40"/>
  <c r="N559" i="40"/>
  <c r="S559" i="40" s="1"/>
  <c r="P559" i="40"/>
  <c r="Q559" i="40"/>
  <c r="R559" i="40"/>
  <c r="V559" i="40"/>
  <c r="W559" i="40"/>
  <c r="X559" i="40"/>
  <c r="N560" i="40"/>
  <c r="Q560" i="40" s="1"/>
  <c r="V560" i="40"/>
  <c r="N561" i="40"/>
  <c r="X561" i="40" s="1"/>
  <c r="P561" i="40"/>
  <c r="Q561" i="40"/>
  <c r="R561" i="40"/>
  <c r="T561" i="40"/>
  <c r="V561" i="40"/>
  <c r="W561" i="40"/>
  <c r="N564" i="40"/>
  <c r="R564" i="40" s="1"/>
  <c r="P564" i="40"/>
  <c r="Q564" i="40"/>
  <c r="V564" i="40"/>
  <c r="W564" i="40"/>
  <c r="N565" i="40"/>
  <c r="Q565" i="40" s="1"/>
  <c r="P565" i="40"/>
  <c r="N566" i="40"/>
  <c r="V566" i="40" s="1"/>
  <c r="P566" i="40"/>
  <c r="Q566" i="40"/>
  <c r="S566" i="40"/>
  <c r="T566" i="40"/>
  <c r="N568" i="40"/>
  <c r="X568" i="40" s="1"/>
  <c r="V568" i="40"/>
  <c r="N569" i="40"/>
  <c r="T569" i="40"/>
  <c r="N570" i="40"/>
  <c r="V570" i="40" s="1"/>
  <c r="P570" i="40"/>
  <c r="R570" i="40"/>
  <c r="S570" i="40"/>
  <c r="T570" i="40"/>
  <c r="N571" i="40"/>
  <c r="P571" i="40" s="1"/>
  <c r="S571" i="40"/>
  <c r="T571" i="40"/>
  <c r="V571" i="40"/>
  <c r="W571" i="40"/>
  <c r="X571" i="40"/>
  <c r="N574" i="40"/>
  <c r="P574" i="40"/>
  <c r="Q574" i="40"/>
  <c r="U574" i="40" s="1"/>
  <c r="Y574" i="40" s="1"/>
  <c r="R574" i="40"/>
  <c r="S574" i="40"/>
  <c r="T574" i="40"/>
  <c r="V574" i="40"/>
  <c r="W574" i="40"/>
  <c r="X574" i="40"/>
  <c r="N575" i="40"/>
  <c r="S575" i="40" s="1"/>
  <c r="Q575" i="40"/>
  <c r="N578" i="40"/>
  <c r="P578" i="40"/>
  <c r="Q578" i="40"/>
  <c r="R578" i="40"/>
  <c r="S578" i="40"/>
  <c r="T578" i="40"/>
  <c r="V578" i="40"/>
  <c r="W578" i="40"/>
  <c r="X578" i="40"/>
  <c r="N579" i="40"/>
  <c r="T579" i="40" s="1"/>
  <c r="P579" i="40"/>
  <c r="Q579" i="40"/>
  <c r="U579" i="40" s="1"/>
  <c r="Y579" i="40" s="1"/>
  <c r="R579" i="40"/>
  <c r="S579" i="40"/>
  <c r="V579" i="40"/>
  <c r="W579" i="40"/>
  <c r="X579" i="40"/>
  <c r="N580" i="40"/>
  <c r="S580" i="40" s="1"/>
  <c r="P580" i="40"/>
  <c r="Q580" i="40"/>
  <c r="R580" i="40"/>
  <c r="V580" i="40"/>
  <c r="W580" i="40"/>
  <c r="X580" i="40"/>
  <c r="N581" i="40"/>
  <c r="X581" i="40" s="1"/>
  <c r="P581" i="40"/>
  <c r="Q581" i="40"/>
  <c r="R581" i="40"/>
  <c r="U581" i="40" s="1"/>
  <c r="Y581" i="40" s="1"/>
  <c r="S581" i="40"/>
  <c r="T581" i="40"/>
  <c r="V581" i="40"/>
  <c r="W581" i="40"/>
  <c r="N582" i="40"/>
  <c r="S582" i="40" s="1"/>
  <c r="P582" i="40"/>
  <c r="Q582" i="40"/>
  <c r="U582" i="40" s="1"/>
  <c r="Y582" i="40" s="1"/>
  <c r="R582" i="40"/>
  <c r="T582" i="40"/>
  <c r="V582" i="40"/>
  <c r="W582" i="40"/>
  <c r="X582" i="40"/>
  <c r="N583" i="40"/>
  <c r="P583" i="40"/>
  <c r="Q583" i="40"/>
  <c r="V583" i="40"/>
  <c r="N584" i="40"/>
  <c r="P584" i="40"/>
  <c r="Q584" i="40"/>
  <c r="R584" i="40"/>
  <c r="S584" i="40"/>
  <c r="T584" i="40"/>
  <c r="U584" i="40"/>
  <c r="Y584" i="40" s="1"/>
  <c r="V584" i="40"/>
  <c r="W584" i="40"/>
  <c r="X584" i="40"/>
  <c r="N587" i="40"/>
  <c r="R587" i="40" s="1"/>
  <c r="P587" i="40"/>
  <c r="Q587" i="40"/>
  <c r="V587" i="40"/>
  <c r="W587" i="40"/>
  <c r="N588" i="40"/>
  <c r="P588" i="40"/>
  <c r="N590" i="40"/>
  <c r="P590" i="40" s="1"/>
  <c r="S590" i="40"/>
  <c r="N591" i="40"/>
  <c r="T591" i="40" s="1"/>
  <c r="X591" i="40"/>
  <c r="N592" i="40"/>
  <c r="T592" i="40" s="1"/>
  <c r="N593" i="40"/>
  <c r="S593" i="40" s="1"/>
  <c r="P593" i="40"/>
  <c r="R593" i="40"/>
  <c r="T593" i="40"/>
  <c r="N595" i="40"/>
  <c r="P595" i="40" s="1"/>
  <c r="S595" i="40"/>
  <c r="T595" i="40"/>
  <c r="V595" i="40"/>
  <c r="W595" i="40"/>
  <c r="X595" i="40"/>
  <c r="N596" i="40"/>
  <c r="P596" i="40"/>
  <c r="Q596" i="40"/>
  <c r="R596" i="40"/>
  <c r="S596" i="40"/>
  <c r="T596" i="40"/>
  <c r="V596" i="40"/>
  <c r="W596" i="40"/>
  <c r="X596" i="40"/>
  <c r="N597" i="40"/>
  <c r="Q597" i="40"/>
  <c r="R597" i="40"/>
  <c r="S597" i="40"/>
  <c r="X597" i="40"/>
  <c r="N599" i="40"/>
  <c r="P599" i="40"/>
  <c r="Q599" i="40"/>
  <c r="R599" i="40"/>
  <c r="S599" i="40"/>
  <c r="T599" i="40"/>
  <c r="V599" i="40"/>
  <c r="W599" i="40"/>
  <c r="X599" i="40"/>
  <c r="N601" i="40"/>
  <c r="P601" i="40" s="1"/>
  <c r="Q601" i="40"/>
  <c r="U601" i="40" s="1"/>
  <c r="Y601" i="40" s="1"/>
  <c r="R601" i="40"/>
  <c r="S601" i="40"/>
  <c r="T601" i="40"/>
  <c r="V601" i="40"/>
  <c r="W601" i="40"/>
  <c r="X601" i="40"/>
  <c r="N603" i="40"/>
  <c r="S603" i="40" s="1"/>
  <c r="P603" i="40"/>
  <c r="Q603" i="40"/>
  <c r="R603" i="40"/>
  <c r="V603" i="40"/>
  <c r="W603" i="40"/>
  <c r="X603" i="40"/>
  <c r="N604" i="40"/>
  <c r="P604" i="40"/>
  <c r="Q604" i="40"/>
  <c r="R604" i="40"/>
  <c r="S604" i="40"/>
  <c r="T604" i="40"/>
  <c r="U604" i="40"/>
  <c r="Y604" i="40" s="1"/>
  <c r="V604" i="40"/>
  <c r="W604" i="40"/>
  <c r="X604" i="40"/>
  <c r="N605" i="40"/>
  <c r="P605" i="40"/>
  <c r="Q605" i="40"/>
  <c r="U605" i="40" s="1"/>
  <c r="R605" i="40"/>
  <c r="S605" i="40"/>
  <c r="T605" i="40"/>
  <c r="V605" i="40"/>
  <c r="W605" i="40"/>
  <c r="X605" i="40"/>
  <c r="N607" i="40"/>
  <c r="W607" i="40" s="1"/>
  <c r="P607" i="40"/>
  <c r="Q607" i="40"/>
  <c r="V607" i="40"/>
  <c r="N608" i="40"/>
  <c r="P608" i="40"/>
  <c r="Q608" i="40"/>
  <c r="U608" i="40" s="1"/>
  <c r="R608" i="40"/>
  <c r="S608" i="40"/>
  <c r="T608" i="40"/>
  <c r="V608" i="40"/>
  <c r="W608" i="40"/>
  <c r="X608" i="40"/>
  <c r="E609" i="40"/>
  <c r="O610" i="40"/>
  <c r="Q610" i="40"/>
  <c r="R610" i="40"/>
  <c r="S610" i="40"/>
  <c r="T610" i="40"/>
  <c r="V610" i="40"/>
  <c r="X610" i="40"/>
  <c r="N612" i="40"/>
  <c r="W612" i="40" s="1"/>
  <c r="P612" i="40"/>
  <c r="U612" i="40"/>
  <c r="N613" i="40"/>
  <c r="W613" i="40" s="1"/>
  <c r="U613" i="40"/>
  <c r="N614" i="40"/>
  <c r="P614" i="40"/>
  <c r="U614" i="40"/>
  <c r="W614" i="40"/>
  <c r="Y614" i="40" s="1"/>
  <c r="N615" i="40"/>
  <c r="P615" i="40" s="1"/>
  <c r="U615" i="40"/>
  <c r="W615" i="40"/>
  <c r="Y615" i="40"/>
  <c r="N616" i="40"/>
  <c r="P616" i="40" s="1"/>
  <c r="U616" i="40"/>
  <c r="O617" i="40"/>
  <c r="N618" i="40"/>
  <c r="D617" i="40" s="1"/>
  <c r="F617" i="40" s="1"/>
  <c r="Q618" i="40"/>
  <c r="V618" i="40"/>
  <c r="N619" i="40"/>
  <c r="P619" i="40"/>
  <c r="Q619" i="40"/>
  <c r="U619" i="40" s="1"/>
  <c r="R619" i="40"/>
  <c r="S619" i="40"/>
  <c r="T619" i="40"/>
  <c r="V619" i="40"/>
  <c r="W619" i="40"/>
  <c r="X619" i="40"/>
  <c r="O620" i="40"/>
  <c r="N623" i="40"/>
  <c r="P623" i="40" s="1"/>
  <c r="S623" i="40"/>
  <c r="S620" i="40" s="1"/>
  <c r="T623" i="40"/>
  <c r="X623" i="40"/>
  <c r="X620" i="40" s="1"/>
  <c r="N625" i="40"/>
  <c r="T625" i="40" s="1"/>
  <c r="Q625" i="40"/>
  <c r="S625" i="40"/>
  <c r="X625" i="40"/>
  <c r="N628" i="40"/>
  <c r="P628" i="40" s="1"/>
  <c r="R628" i="40"/>
  <c r="S628" i="40"/>
  <c r="T628" i="40"/>
  <c r="V628" i="40"/>
  <c r="W628" i="40"/>
  <c r="X628" i="40"/>
  <c r="N629" i="40"/>
  <c r="P629" i="40" s="1"/>
  <c r="Q629" i="40"/>
  <c r="U629" i="40" s="1"/>
  <c r="R629" i="40"/>
  <c r="S629" i="40"/>
  <c r="T629" i="40"/>
  <c r="W629" i="40"/>
  <c r="X629" i="40"/>
  <c r="N632" i="40"/>
  <c r="T632" i="40" s="1"/>
  <c r="P632" i="40"/>
  <c r="Q632" i="40"/>
  <c r="U632" i="40" s="1"/>
  <c r="Y632" i="40" s="1"/>
  <c r="R632" i="40"/>
  <c r="S632" i="40"/>
  <c r="V632" i="40"/>
  <c r="W632" i="40"/>
  <c r="X632" i="40"/>
  <c r="N634" i="40"/>
  <c r="P634" i="40"/>
  <c r="Q634" i="40"/>
  <c r="R634" i="40"/>
  <c r="S634" i="40"/>
  <c r="T634" i="40"/>
  <c r="U634" i="40"/>
  <c r="Y634" i="40" s="1"/>
  <c r="V634" i="40"/>
  <c r="W634" i="40"/>
  <c r="X634" i="40"/>
  <c r="N636" i="40"/>
  <c r="T636" i="40" s="1"/>
  <c r="P636" i="40"/>
  <c r="Q636" i="40"/>
  <c r="R636" i="40"/>
  <c r="S636" i="40"/>
  <c r="V636" i="40"/>
  <c r="W636" i="40"/>
  <c r="X636" i="40"/>
  <c r="D637" i="40"/>
  <c r="F637" i="40" s="1"/>
  <c r="O637" i="40"/>
  <c r="N638" i="40"/>
  <c r="V638" i="40" s="1"/>
  <c r="P638" i="40"/>
  <c r="P637" i="40" s="1"/>
  <c r="R638" i="40"/>
  <c r="T638" i="40"/>
  <c r="T637" i="40" s="1"/>
  <c r="N639" i="40"/>
  <c r="P639" i="40" s="1"/>
  <c r="S639" i="40"/>
  <c r="T639" i="40"/>
  <c r="W639" i="40"/>
  <c r="X639" i="40"/>
  <c r="E640" i="40"/>
  <c r="O641" i="40"/>
  <c r="O640" i="40" s="1"/>
  <c r="N642" i="40"/>
  <c r="T642" i="40" s="1"/>
  <c r="T641" i="40" s="1"/>
  <c r="T640" i="40" s="1"/>
  <c r="Q642" i="40"/>
  <c r="S642" i="40"/>
  <c r="S641" i="40" s="1"/>
  <c r="S640" i="40" s="1"/>
  <c r="X642" i="40"/>
  <c r="X641" i="40" s="1"/>
  <c r="X640" i="40" s="1"/>
  <c r="N643" i="40"/>
  <c r="P643" i="40" s="1"/>
  <c r="R643" i="40"/>
  <c r="S643" i="40"/>
  <c r="T643" i="40"/>
  <c r="V643" i="40"/>
  <c r="W643" i="40"/>
  <c r="X643" i="40"/>
  <c r="E644" i="40"/>
  <c r="O644" i="40"/>
  <c r="O645" i="40"/>
  <c r="N648" i="40"/>
  <c r="T648" i="40" s="1"/>
  <c r="P648" i="40"/>
  <c r="Q648" i="40"/>
  <c r="R648" i="40"/>
  <c r="S648" i="40"/>
  <c r="W648" i="40"/>
  <c r="X648" i="40"/>
  <c r="N649" i="40"/>
  <c r="P649" i="40" s="1"/>
  <c r="Q649" i="40"/>
  <c r="R649" i="40"/>
  <c r="S649" i="40"/>
  <c r="T649" i="40"/>
  <c r="U649" i="40"/>
  <c r="V649" i="40"/>
  <c r="W649" i="40"/>
  <c r="X649" i="40"/>
  <c r="N650" i="40"/>
  <c r="P650" i="40" s="1"/>
  <c r="Q650" i="40"/>
  <c r="R650" i="40"/>
  <c r="S650" i="40"/>
  <c r="V650" i="40"/>
  <c r="W650" i="40"/>
  <c r="X650" i="40"/>
  <c r="N652" i="40"/>
  <c r="R652" i="40" s="1"/>
  <c r="Q652" i="40"/>
  <c r="V652" i="40"/>
  <c r="N653" i="40"/>
  <c r="P653" i="40"/>
  <c r="Q653" i="40"/>
  <c r="U653" i="40" s="1"/>
  <c r="Y653" i="40" s="1"/>
  <c r="R653" i="40"/>
  <c r="S653" i="40"/>
  <c r="T653" i="40"/>
  <c r="V653" i="40"/>
  <c r="W653" i="40"/>
  <c r="X653" i="40"/>
  <c r="N655" i="40"/>
  <c r="P655" i="40"/>
  <c r="Q655" i="40"/>
  <c r="U655" i="40" s="1"/>
  <c r="Y655" i="40" s="1"/>
  <c r="R655" i="40"/>
  <c r="S655" i="40"/>
  <c r="T655" i="40"/>
  <c r="V655" i="40"/>
  <c r="W655" i="40"/>
  <c r="X655" i="40"/>
  <c r="N657" i="40"/>
  <c r="Q657" i="40" s="1"/>
  <c r="P657" i="40"/>
  <c r="V657" i="40"/>
  <c r="N658" i="40"/>
  <c r="V658" i="40" s="1"/>
  <c r="P658" i="40"/>
  <c r="Q658" i="40"/>
  <c r="S658" i="40"/>
  <c r="N660" i="40"/>
  <c r="P660" i="40" s="1"/>
  <c r="X660" i="40"/>
  <c r="N662" i="40"/>
  <c r="D645" i="40" s="1"/>
  <c r="N665" i="40"/>
  <c r="V665" i="40" s="1"/>
  <c r="P665" i="40"/>
  <c r="R665" i="40"/>
  <c r="T665" i="40"/>
  <c r="N666" i="40"/>
  <c r="P666" i="40" s="1"/>
  <c r="S666" i="40"/>
  <c r="T666" i="40"/>
  <c r="W666" i="40"/>
  <c r="X666" i="40"/>
  <c r="N667" i="40"/>
  <c r="P667" i="40" s="1"/>
  <c r="S667" i="40"/>
  <c r="T667" i="40"/>
  <c r="X667" i="40"/>
  <c r="N669" i="40"/>
  <c r="T669" i="40" s="1"/>
  <c r="Q669" i="40"/>
  <c r="S669" i="40"/>
  <c r="X669" i="40"/>
  <c r="N671" i="40"/>
  <c r="P671" i="40" s="1"/>
  <c r="R671" i="40"/>
  <c r="S671" i="40"/>
  <c r="T671" i="40"/>
  <c r="V671" i="40"/>
  <c r="W671" i="40"/>
  <c r="X671" i="40"/>
  <c r="N673" i="40"/>
  <c r="Q673" i="40" s="1"/>
  <c r="U673" i="40" s="1"/>
  <c r="Y673" i="40" s="1"/>
  <c r="P673" i="40"/>
  <c r="R673" i="40"/>
  <c r="S673" i="40"/>
  <c r="T673" i="40"/>
  <c r="V673" i="40"/>
  <c r="W673" i="40"/>
  <c r="X673" i="40"/>
  <c r="N674" i="40"/>
  <c r="T674" i="40" s="1"/>
  <c r="P674" i="40"/>
  <c r="Q674" i="40"/>
  <c r="U674" i="40" s="1"/>
  <c r="R674" i="40"/>
  <c r="S674" i="40"/>
  <c r="W674" i="40"/>
  <c r="X674" i="40"/>
  <c r="E675" i="40"/>
  <c r="O676" i="40"/>
  <c r="N678" i="40"/>
  <c r="P678" i="40" s="1"/>
  <c r="Q678" i="40"/>
  <c r="U678" i="40" s="1"/>
  <c r="R678" i="40"/>
  <c r="S678" i="40"/>
  <c r="T678" i="40"/>
  <c r="V678" i="40"/>
  <c r="W678" i="40"/>
  <c r="X678" i="40"/>
  <c r="N679" i="40"/>
  <c r="R679" i="40" s="1"/>
  <c r="Q679" i="40"/>
  <c r="V679" i="40"/>
  <c r="N680" i="40"/>
  <c r="P680" i="40"/>
  <c r="Q680" i="40"/>
  <c r="U680" i="40" s="1"/>
  <c r="R680" i="40"/>
  <c r="S680" i="40"/>
  <c r="T680" i="40"/>
  <c r="V680" i="40"/>
  <c r="W680" i="40"/>
  <c r="X680" i="40"/>
  <c r="N681" i="40"/>
  <c r="P681" i="40"/>
  <c r="Q681" i="40"/>
  <c r="R681" i="40"/>
  <c r="S681" i="40"/>
  <c r="T681" i="40"/>
  <c r="U681" i="40"/>
  <c r="V681" i="40"/>
  <c r="W681" i="40"/>
  <c r="X681" i="40"/>
  <c r="Y681" i="40"/>
  <c r="N682" i="40"/>
  <c r="Q682" i="40" s="1"/>
  <c r="P682" i="40"/>
  <c r="N683" i="40"/>
  <c r="V683" i="40" s="1"/>
  <c r="P683" i="40"/>
  <c r="Q683" i="40"/>
  <c r="S683" i="40"/>
  <c r="T683" i="40"/>
  <c r="N684" i="40"/>
  <c r="P684" i="40" s="1"/>
  <c r="X684" i="40"/>
  <c r="N686" i="40"/>
  <c r="N687" i="40"/>
  <c r="P687" i="40" s="1"/>
  <c r="N688" i="40"/>
  <c r="Q688" i="40" s="1"/>
  <c r="P688" i="40"/>
  <c r="N689" i="40"/>
  <c r="P689" i="40"/>
  <c r="X689" i="40"/>
  <c r="Y689" i="40" s="1"/>
  <c r="N690" i="40"/>
  <c r="R690" i="40" s="1"/>
  <c r="Q690" i="40"/>
  <c r="O691" i="40"/>
  <c r="O675" i="40" s="1"/>
  <c r="T691" i="40"/>
  <c r="N693" i="40"/>
  <c r="P693" i="40" s="1"/>
  <c r="S693" i="40"/>
  <c r="T693" i="40"/>
  <c r="W693" i="40"/>
  <c r="X693" i="40"/>
  <c r="N694" i="40"/>
  <c r="P694" i="40" s="1"/>
  <c r="S694" i="40"/>
  <c r="T694" i="40"/>
  <c r="X694" i="40"/>
  <c r="N695" i="40"/>
  <c r="T695" i="40" s="1"/>
  <c r="Q695" i="40"/>
  <c r="S695" i="40"/>
  <c r="X695" i="40"/>
  <c r="N696" i="40"/>
  <c r="P696" i="40" s="1"/>
  <c r="R696" i="40"/>
  <c r="S696" i="40"/>
  <c r="T696" i="40"/>
  <c r="V696" i="40"/>
  <c r="W696" i="40"/>
  <c r="X696" i="40"/>
  <c r="E697" i="40"/>
  <c r="D698" i="40"/>
  <c r="O698" i="40"/>
  <c r="N701" i="40"/>
  <c r="V701" i="40" s="1"/>
  <c r="P701" i="40"/>
  <c r="Q701" i="40"/>
  <c r="R701" i="40"/>
  <c r="S701" i="40"/>
  <c r="T701" i="40"/>
  <c r="W701" i="40"/>
  <c r="X701" i="40"/>
  <c r="N702" i="40"/>
  <c r="P702" i="40"/>
  <c r="Q702" i="40"/>
  <c r="R702" i="40"/>
  <c r="S702" i="40"/>
  <c r="T702" i="40"/>
  <c r="U702" i="40"/>
  <c r="V702" i="40"/>
  <c r="W702" i="40"/>
  <c r="X702" i="40"/>
  <c r="N705" i="40"/>
  <c r="P705" i="40" s="1"/>
  <c r="Q705" i="40"/>
  <c r="R705" i="40"/>
  <c r="S705" i="40"/>
  <c r="V705" i="40"/>
  <c r="W705" i="40"/>
  <c r="X705" i="40"/>
  <c r="N706" i="40"/>
  <c r="R706" i="40" s="1"/>
  <c r="Q706" i="40"/>
  <c r="V706" i="40"/>
  <c r="N707" i="40"/>
  <c r="P707" i="40"/>
  <c r="Q707" i="40"/>
  <c r="U707" i="40" s="1"/>
  <c r="Y707" i="40" s="1"/>
  <c r="R707" i="40"/>
  <c r="S707" i="40"/>
  <c r="T707" i="40"/>
  <c r="V707" i="40"/>
  <c r="W707" i="40"/>
  <c r="X707" i="40"/>
  <c r="N708" i="40"/>
  <c r="P708" i="40"/>
  <c r="Q708" i="40"/>
  <c r="R708" i="40"/>
  <c r="S708" i="40"/>
  <c r="T708" i="40"/>
  <c r="U708" i="40"/>
  <c r="V708" i="40"/>
  <c r="W708" i="40"/>
  <c r="X708" i="40"/>
  <c r="Y708" i="40"/>
  <c r="N710" i="40"/>
  <c r="Q710" i="40" s="1"/>
  <c r="P710" i="40"/>
  <c r="N711" i="40"/>
  <c r="V711" i="40" s="1"/>
  <c r="P711" i="40"/>
  <c r="Q711" i="40"/>
  <c r="S711" i="40"/>
  <c r="T711" i="40"/>
  <c r="N712" i="40"/>
  <c r="P712" i="40" s="1"/>
  <c r="X712" i="40"/>
  <c r="N713" i="40"/>
  <c r="T713" i="40" s="1"/>
  <c r="N714" i="40"/>
  <c r="V714" i="40" s="1"/>
  <c r="P714" i="40"/>
  <c r="R714" i="40"/>
  <c r="T714" i="40"/>
  <c r="N716" i="40"/>
  <c r="P716" i="40" s="1"/>
  <c r="S716" i="40"/>
  <c r="T716" i="40"/>
  <c r="W716" i="40"/>
  <c r="X716" i="40"/>
  <c r="N717" i="40"/>
  <c r="P717" i="40" s="1"/>
  <c r="S717" i="40"/>
  <c r="T717" i="40"/>
  <c r="X717" i="40"/>
  <c r="N718" i="40"/>
  <c r="T718" i="40" s="1"/>
  <c r="Q718" i="40"/>
  <c r="S718" i="40"/>
  <c r="X718" i="40"/>
  <c r="N719" i="40"/>
  <c r="P719" i="40" s="1"/>
  <c r="R719" i="40"/>
  <c r="S719" i="40"/>
  <c r="T719" i="40"/>
  <c r="V719" i="40"/>
  <c r="W719" i="40"/>
  <c r="X719" i="40"/>
  <c r="N720" i="40"/>
  <c r="P720" i="40" s="1"/>
  <c r="R720" i="40"/>
  <c r="S720" i="40"/>
  <c r="T720" i="40"/>
  <c r="W720" i="40"/>
  <c r="X720" i="40"/>
  <c r="N722" i="40"/>
  <c r="V722" i="40" s="1"/>
  <c r="P722" i="40"/>
  <c r="Q722" i="40"/>
  <c r="U722" i="40" s="1"/>
  <c r="Y722" i="40" s="1"/>
  <c r="R722" i="40"/>
  <c r="S722" i="40"/>
  <c r="T722" i="40"/>
  <c r="W722" i="40"/>
  <c r="X722" i="40"/>
  <c r="N723" i="40"/>
  <c r="P723" i="40"/>
  <c r="Q723" i="40"/>
  <c r="R723" i="40"/>
  <c r="S723" i="40"/>
  <c r="T723" i="40"/>
  <c r="U723" i="40"/>
  <c r="Y723" i="40" s="1"/>
  <c r="V723" i="40"/>
  <c r="W723" i="40"/>
  <c r="X723" i="40"/>
  <c r="O724" i="40"/>
  <c r="O697" i="40" s="1"/>
  <c r="N726" i="40"/>
  <c r="N728" i="40"/>
  <c r="V728" i="40" s="1"/>
  <c r="P728" i="40"/>
  <c r="R728" i="40"/>
  <c r="S728" i="40"/>
  <c r="T728" i="40"/>
  <c r="N729" i="40"/>
  <c r="P729" i="40" s="1"/>
  <c r="S729" i="40"/>
  <c r="T729" i="40"/>
  <c r="W729" i="40"/>
  <c r="X729" i="40"/>
  <c r="N730" i="40"/>
  <c r="Q730" i="40" s="1"/>
  <c r="P730" i="40"/>
  <c r="S730" i="40"/>
  <c r="T730" i="40"/>
  <c r="X730" i="40"/>
  <c r="N732" i="40"/>
  <c r="T732" i="40" s="1"/>
  <c r="Q732" i="40"/>
  <c r="U732" i="40" s="1"/>
  <c r="R732" i="40"/>
  <c r="S732" i="40"/>
  <c r="X732" i="40"/>
  <c r="N733" i="40"/>
  <c r="P733" i="40" s="1"/>
  <c r="Q733" i="40"/>
  <c r="U733" i="40" s="1"/>
  <c r="R733" i="40"/>
  <c r="S733" i="40"/>
  <c r="T733" i="40"/>
  <c r="V733" i="40"/>
  <c r="W733" i="40"/>
  <c r="X733" i="40"/>
  <c r="E734" i="40"/>
  <c r="O735" i="40"/>
  <c r="N737" i="40"/>
  <c r="P737" i="40"/>
  <c r="Q737" i="40"/>
  <c r="U737" i="40" s="1"/>
  <c r="R737" i="40"/>
  <c r="S737" i="40"/>
  <c r="T737" i="40"/>
  <c r="V737" i="40"/>
  <c r="W737" i="40"/>
  <c r="X737" i="40"/>
  <c r="N738" i="40"/>
  <c r="P738" i="40"/>
  <c r="X738" i="40"/>
  <c r="Y738" i="40"/>
  <c r="N739" i="40"/>
  <c r="P739" i="40" s="1"/>
  <c r="X739" i="40"/>
  <c r="N740" i="40"/>
  <c r="T740" i="40" s="1"/>
  <c r="N741" i="40"/>
  <c r="P741" i="40" s="1"/>
  <c r="N742" i="40"/>
  <c r="X742" i="40" s="1"/>
  <c r="Y742" i="40" s="1"/>
  <c r="P742" i="40"/>
  <c r="N743" i="40"/>
  <c r="P743" i="40" s="1"/>
  <c r="Q743" i="40"/>
  <c r="V743" i="40"/>
  <c r="W743" i="40"/>
  <c r="X743" i="40"/>
  <c r="N744" i="40"/>
  <c r="N745" i="40"/>
  <c r="P745" i="40" s="1"/>
  <c r="R745" i="40"/>
  <c r="X745" i="40"/>
  <c r="N746" i="40"/>
  <c r="P746" i="40"/>
  <c r="X746" i="40"/>
  <c r="Y746" i="40"/>
  <c r="N747" i="40"/>
  <c r="V747" i="40" s="1"/>
  <c r="P747" i="40"/>
  <c r="Q747" i="40"/>
  <c r="R747" i="40"/>
  <c r="S747" i="40"/>
  <c r="T747" i="40"/>
  <c r="X747" i="40"/>
  <c r="N748" i="40"/>
  <c r="P748" i="40" s="1"/>
  <c r="X748" i="40"/>
  <c r="Y748" i="40" s="1"/>
  <c r="N749" i="40"/>
  <c r="T749" i="40"/>
  <c r="N750" i="40"/>
  <c r="P750" i="40" s="1"/>
  <c r="N751" i="40"/>
  <c r="X751" i="40" s="1"/>
  <c r="Y751" i="40" s="1"/>
  <c r="P751" i="40"/>
  <c r="N753" i="40"/>
  <c r="P753" i="40" s="1"/>
  <c r="X753" i="40"/>
  <c r="Y753" i="40" s="1"/>
  <c r="N754" i="40"/>
  <c r="P754" i="40" s="1"/>
  <c r="N755" i="40"/>
  <c r="P755" i="40" s="1"/>
  <c r="N756" i="40"/>
  <c r="X756" i="40" s="1"/>
  <c r="Y756" i="40" s="1"/>
  <c r="P756" i="40"/>
  <c r="N757" i="40"/>
  <c r="P757" i="40" s="1"/>
  <c r="X757" i="40"/>
  <c r="Y757" i="40" s="1"/>
  <c r="N758" i="40"/>
  <c r="P758" i="40" s="1"/>
  <c r="R758" i="40"/>
  <c r="S758" i="40"/>
  <c r="T758" i="40"/>
  <c r="V758" i="40"/>
  <c r="W758" i="40"/>
  <c r="X758" i="40"/>
  <c r="N759" i="40"/>
  <c r="P759" i="40"/>
  <c r="X759" i="40"/>
  <c r="Y759" i="40"/>
  <c r="N760" i="40"/>
  <c r="P760" i="40" s="1"/>
  <c r="R760" i="40"/>
  <c r="S760" i="40"/>
  <c r="T760" i="40"/>
  <c r="W760" i="40"/>
  <c r="X760" i="40"/>
  <c r="N761" i="40"/>
  <c r="P761" i="40"/>
  <c r="X761" i="40"/>
  <c r="Y761" i="40" s="1"/>
  <c r="N762" i="40"/>
  <c r="X762" i="40" s="1"/>
  <c r="N763" i="40"/>
  <c r="N764" i="40"/>
  <c r="Q764" i="40" s="1"/>
  <c r="P764" i="40"/>
  <c r="T764" i="40"/>
  <c r="V764" i="40"/>
  <c r="N765" i="40"/>
  <c r="X765" i="40" s="1"/>
  <c r="Y765" i="40" s="1"/>
  <c r="P765" i="40"/>
  <c r="N766" i="40"/>
  <c r="P766" i="40" s="1"/>
  <c r="Q766" i="40"/>
  <c r="R766" i="40"/>
  <c r="S766" i="40"/>
  <c r="V766" i="40"/>
  <c r="W766" i="40"/>
  <c r="N767" i="40"/>
  <c r="P767" i="40" s="1"/>
  <c r="N768" i="40"/>
  <c r="P768" i="40"/>
  <c r="Q768" i="40"/>
  <c r="R768" i="40"/>
  <c r="S768" i="40"/>
  <c r="T768" i="40"/>
  <c r="V768" i="40"/>
  <c r="W768" i="40"/>
  <c r="X768" i="40"/>
  <c r="N769" i="40"/>
  <c r="P769" i="40"/>
  <c r="X769" i="40"/>
  <c r="Y769" i="40"/>
  <c r="N770" i="40"/>
  <c r="P770" i="40"/>
  <c r="Q770" i="40"/>
  <c r="R770" i="40"/>
  <c r="S770" i="40"/>
  <c r="T770" i="40"/>
  <c r="V770" i="40"/>
  <c r="W770" i="40"/>
  <c r="X770" i="40"/>
  <c r="P771" i="40"/>
  <c r="Q771" i="40"/>
  <c r="R771" i="40"/>
  <c r="S771" i="40"/>
  <c r="T771" i="40"/>
  <c r="V771" i="40"/>
  <c r="W771" i="40"/>
  <c r="X771" i="40"/>
  <c r="N772" i="40"/>
  <c r="P772" i="40" s="1"/>
  <c r="S772" i="40"/>
  <c r="W772" i="40"/>
  <c r="X772" i="40"/>
  <c r="N773" i="40"/>
  <c r="P773" i="40"/>
  <c r="Q773" i="40"/>
  <c r="R773" i="40"/>
  <c r="S773" i="40"/>
  <c r="T773" i="40"/>
  <c r="V773" i="40"/>
  <c r="W773" i="40"/>
  <c r="X773" i="40"/>
  <c r="N774" i="40"/>
  <c r="T774" i="40" s="1"/>
  <c r="Q774" i="40"/>
  <c r="R774" i="40"/>
  <c r="S774" i="40"/>
  <c r="V774" i="40"/>
  <c r="W774" i="40"/>
  <c r="X774" i="40"/>
  <c r="N775" i="40"/>
  <c r="T775" i="40" s="1"/>
  <c r="P775" i="40"/>
  <c r="Q775" i="40"/>
  <c r="U775" i="40" s="1"/>
  <c r="Y775" i="40" s="1"/>
  <c r="R775" i="40"/>
  <c r="S775" i="40"/>
  <c r="V775" i="40"/>
  <c r="W775" i="40"/>
  <c r="X775" i="40"/>
  <c r="N776" i="40"/>
  <c r="P776" i="40"/>
  <c r="Q776" i="40"/>
  <c r="U776" i="40" s="1"/>
  <c r="Y776" i="40" s="1"/>
  <c r="R776" i="40"/>
  <c r="S776" i="40"/>
  <c r="T776" i="40"/>
  <c r="V776" i="40"/>
  <c r="W776" i="40"/>
  <c r="X776" i="40"/>
  <c r="N777" i="40"/>
  <c r="P777" i="40"/>
  <c r="Q777" i="40"/>
  <c r="R777" i="40"/>
  <c r="S777" i="40"/>
  <c r="T777" i="40"/>
  <c r="W777" i="40"/>
  <c r="X777" i="40"/>
  <c r="N778" i="40"/>
  <c r="T778" i="40" s="1"/>
  <c r="P778" i="40"/>
  <c r="Q778" i="40"/>
  <c r="R778" i="40"/>
  <c r="S778" i="40"/>
  <c r="V778" i="40"/>
  <c r="W778" i="40"/>
  <c r="X778" i="40"/>
  <c r="N779" i="40"/>
  <c r="P779" i="40"/>
  <c r="Q779" i="40"/>
  <c r="R779" i="40"/>
  <c r="S779" i="40"/>
  <c r="T779" i="40"/>
  <c r="V779" i="40"/>
  <c r="W779" i="40"/>
  <c r="X779" i="40"/>
  <c r="P780" i="40"/>
  <c r="Q780" i="40"/>
  <c r="R780" i="40"/>
  <c r="S780" i="40"/>
  <c r="T780" i="40"/>
  <c r="V780" i="40"/>
  <c r="W780" i="40"/>
  <c r="X780" i="40"/>
  <c r="N781" i="40"/>
  <c r="H782" i="40" s="1"/>
  <c r="N782" i="40" s="1"/>
  <c r="P781" i="40"/>
  <c r="Q781" i="40"/>
  <c r="R781" i="40"/>
  <c r="S781" i="40"/>
  <c r="V781" i="40"/>
  <c r="W781" i="40"/>
  <c r="X781" i="40"/>
  <c r="N783" i="40"/>
  <c r="P783" i="40" s="1"/>
  <c r="Q783" i="40"/>
  <c r="N784" i="40"/>
  <c r="W784" i="40" s="1"/>
  <c r="P784" i="40"/>
  <c r="Q784" i="40"/>
  <c r="T784" i="40"/>
  <c r="V784" i="40"/>
  <c r="N785" i="40"/>
  <c r="R785" i="40" s="1"/>
  <c r="P785" i="40"/>
  <c r="Q785" i="40"/>
  <c r="V785" i="40"/>
  <c r="N786" i="40"/>
  <c r="P786" i="40" s="1"/>
  <c r="T786" i="40"/>
  <c r="P787" i="40"/>
  <c r="Q787" i="40"/>
  <c r="U787" i="40" s="1"/>
  <c r="Y787" i="40" s="1"/>
  <c r="R787" i="40"/>
  <c r="S787" i="40"/>
  <c r="T787" i="40"/>
  <c r="V787" i="40"/>
  <c r="W787" i="40"/>
  <c r="X787" i="40"/>
  <c r="N788" i="40"/>
  <c r="P788" i="40" s="1"/>
  <c r="T788" i="40"/>
  <c r="N789" i="40"/>
  <c r="T789" i="40" s="1"/>
  <c r="P789" i="40"/>
  <c r="N790" i="40"/>
  <c r="P790" i="40" s="1"/>
  <c r="N791" i="40"/>
  <c r="R791" i="40" s="1"/>
  <c r="P791" i="40"/>
  <c r="Q791" i="40"/>
  <c r="S791" i="40"/>
  <c r="N792" i="40"/>
  <c r="P792" i="40" s="1"/>
  <c r="N793" i="40"/>
  <c r="R793" i="40"/>
  <c r="S793" i="40"/>
  <c r="W793" i="40"/>
  <c r="X793" i="40"/>
  <c r="P794" i="40"/>
  <c r="Q794" i="40"/>
  <c r="U794" i="40" s="1"/>
  <c r="R794" i="40"/>
  <c r="S794" i="40"/>
  <c r="T794" i="40"/>
  <c r="V794" i="40"/>
  <c r="W794" i="40"/>
  <c r="X794" i="40"/>
  <c r="Y794" i="40"/>
  <c r="N795" i="40"/>
  <c r="P795" i="40" s="1"/>
  <c r="S795" i="40"/>
  <c r="T795" i="40"/>
  <c r="V795" i="40"/>
  <c r="W795" i="40"/>
  <c r="X795" i="40"/>
  <c r="N796" i="40"/>
  <c r="P796" i="40" s="1"/>
  <c r="N797" i="40"/>
  <c r="X797" i="40" s="1"/>
  <c r="P797" i="40"/>
  <c r="Y797" i="40"/>
  <c r="N798" i="40"/>
  <c r="P798" i="40"/>
  <c r="Q798" i="40"/>
  <c r="R798" i="40"/>
  <c r="U798" i="40" s="1"/>
  <c r="Y798" i="40" s="1"/>
  <c r="S798" i="40"/>
  <c r="T798" i="40"/>
  <c r="V798" i="40"/>
  <c r="W798" i="40"/>
  <c r="X798" i="40"/>
  <c r="N799" i="40"/>
  <c r="R799" i="40" s="1"/>
  <c r="P799" i="40"/>
  <c r="S799" i="40"/>
  <c r="W799" i="40"/>
  <c r="X799" i="40"/>
  <c r="N800" i="40"/>
  <c r="R800" i="40" s="1"/>
  <c r="P800" i="40"/>
  <c r="Q800" i="40"/>
  <c r="V800" i="40"/>
  <c r="X800" i="40"/>
  <c r="N801" i="40"/>
  <c r="P801" i="40"/>
  <c r="Q801" i="40"/>
  <c r="R801" i="40"/>
  <c r="U801" i="40" s="1"/>
  <c r="Y801" i="40" s="1"/>
  <c r="S801" i="40"/>
  <c r="T801" i="40"/>
  <c r="V801" i="40"/>
  <c r="W801" i="40"/>
  <c r="X801" i="40"/>
  <c r="N802" i="40"/>
  <c r="S802" i="40" s="1"/>
  <c r="P802" i="40"/>
  <c r="R802" i="40"/>
  <c r="V802" i="40"/>
  <c r="W802" i="40"/>
  <c r="X802" i="40"/>
  <c r="N803" i="40"/>
  <c r="X803" i="40" s="1"/>
  <c r="P803" i="40"/>
  <c r="W803" i="40"/>
  <c r="N804" i="40"/>
  <c r="P804" i="40"/>
  <c r="Q804" i="40"/>
  <c r="U804" i="40" s="1"/>
  <c r="Y804" i="40" s="1"/>
  <c r="R804" i="40"/>
  <c r="S804" i="40"/>
  <c r="T804" i="40"/>
  <c r="V804" i="40"/>
  <c r="W804" i="40"/>
  <c r="X804" i="40"/>
  <c r="O805" i="40"/>
  <c r="O734" i="40" s="1"/>
  <c r="N807" i="40"/>
  <c r="V807" i="40" s="1"/>
  <c r="Q807" i="40"/>
  <c r="R807" i="40"/>
  <c r="T807" i="40"/>
  <c r="X807" i="40"/>
  <c r="N808" i="40"/>
  <c r="P808" i="40" s="1"/>
  <c r="Q808" i="40"/>
  <c r="R808" i="40"/>
  <c r="W808" i="40"/>
  <c r="N809" i="40"/>
  <c r="P809" i="40" s="1"/>
  <c r="R809" i="40"/>
  <c r="S809" i="40"/>
  <c r="T809" i="40"/>
  <c r="V809" i="40"/>
  <c r="W809" i="40"/>
  <c r="X809" i="40"/>
  <c r="N810" i="40"/>
  <c r="P810" i="40"/>
  <c r="Q810" i="40"/>
  <c r="R810" i="40"/>
  <c r="S810" i="40"/>
  <c r="T810" i="40"/>
  <c r="V810" i="40"/>
  <c r="W810" i="40"/>
  <c r="X810" i="40"/>
  <c r="N811" i="40"/>
  <c r="S811" i="40" s="1"/>
  <c r="P811" i="40"/>
  <c r="Q811" i="40"/>
  <c r="R811" i="40"/>
  <c r="V811" i="40"/>
  <c r="X811" i="40"/>
  <c r="N812" i="40"/>
  <c r="P812" i="40"/>
  <c r="Q812" i="40"/>
  <c r="R812" i="40"/>
  <c r="U812" i="40" s="1"/>
  <c r="Y812" i="40" s="1"/>
  <c r="S812" i="40"/>
  <c r="T812" i="40"/>
  <c r="V812" i="40"/>
  <c r="W812" i="40"/>
  <c r="X812" i="40"/>
  <c r="N813" i="40"/>
  <c r="S813" i="40" s="1"/>
  <c r="P813" i="40"/>
  <c r="R813" i="40"/>
  <c r="V813" i="40"/>
  <c r="W813" i="40"/>
  <c r="X813" i="40"/>
  <c r="N814" i="40"/>
  <c r="X814" i="40" s="1"/>
  <c r="P814" i="40"/>
  <c r="Q814" i="40"/>
  <c r="W814" i="40"/>
  <c r="N815" i="40"/>
  <c r="P815" i="40"/>
  <c r="Q815" i="40"/>
  <c r="U815" i="40" s="1"/>
  <c r="Y815" i="40" s="1"/>
  <c r="R815" i="40"/>
  <c r="S815" i="40"/>
  <c r="T815" i="40"/>
  <c r="V815" i="40"/>
  <c r="W815" i="40"/>
  <c r="X815" i="40"/>
  <c r="N816" i="40"/>
  <c r="R816" i="40" s="1"/>
  <c r="Q816" i="40"/>
  <c r="N817" i="40"/>
  <c r="W817" i="40" s="1"/>
  <c r="T817" i="40"/>
  <c r="V817" i="40"/>
  <c r="N818" i="40"/>
  <c r="W818" i="40" s="1"/>
  <c r="P818" i="40"/>
  <c r="Q818" i="40"/>
  <c r="U818" i="40" s="1"/>
  <c r="Y818" i="40" s="1"/>
  <c r="R818" i="40"/>
  <c r="S818" i="40"/>
  <c r="T818" i="40"/>
  <c r="V818" i="40"/>
  <c r="X818" i="40"/>
  <c r="N819" i="40"/>
  <c r="R819" i="40" s="1"/>
  <c r="P819" i="40"/>
  <c r="Q819" i="40"/>
  <c r="T819" i="40"/>
  <c r="V819" i="40"/>
  <c r="W819" i="40"/>
  <c r="X819" i="40"/>
  <c r="N820" i="40"/>
  <c r="V820" i="40" s="1"/>
  <c r="R820" i="40"/>
  <c r="S820" i="40"/>
  <c r="N821" i="40"/>
  <c r="P821" i="40" s="1"/>
  <c r="X821" i="40"/>
  <c r="N822" i="40"/>
  <c r="N823" i="40"/>
  <c r="V823" i="40" s="1"/>
  <c r="Q823" i="40"/>
  <c r="R823" i="40"/>
  <c r="T823" i="40"/>
  <c r="X823" i="40"/>
  <c r="N824" i="40"/>
  <c r="P824" i="40" s="1"/>
  <c r="Q824" i="40"/>
  <c r="R824" i="40"/>
  <c r="W824" i="40"/>
  <c r="N825" i="40"/>
  <c r="P825" i="40" s="1"/>
  <c r="R825" i="40"/>
  <c r="S825" i="40"/>
  <c r="T825" i="40"/>
  <c r="V825" i="40"/>
  <c r="W825" i="40"/>
  <c r="X825" i="40"/>
  <c r="N826" i="40"/>
  <c r="P826" i="40"/>
  <c r="Q826" i="40"/>
  <c r="R826" i="40"/>
  <c r="S826" i="40"/>
  <c r="T826" i="40"/>
  <c r="V826" i="40"/>
  <c r="W826" i="40"/>
  <c r="X826" i="40"/>
  <c r="N827" i="40"/>
  <c r="S827" i="40" s="1"/>
  <c r="P827" i="40"/>
  <c r="Q827" i="40"/>
  <c r="R827" i="40"/>
  <c r="V827" i="40"/>
  <c r="X827" i="40"/>
  <c r="N828" i="40"/>
  <c r="P828" i="40"/>
  <c r="Q828" i="40"/>
  <c r="R828" i="40"/>
  <c r="U828" i="40" s="1"/>
  <c r="Y828" i="40" s="1"/>
  <c r="S828" i="40"/>
  <c r="T828" i="40"/>
  <c r="V828" i="40"/>
  <c r="W828" i="40"/>
  <c r="X828" i="40"/>
  <c r="N829" i="40"/>
  <c r="S829" i="40" s="1"/>
  <c r="P829" i="40"/>
  <c r="Q829" i="40"/>
  <c r="R829" i="40"/>
  <c r="V829" i="40"/>
  <c r="W829" i="40"/>
  <c r="X829" i="40"/>
  <c r="N830" i="40"/>
  <c r="X830" i="40" s="1"/>
  <c r="P830" i="40"/>
  <c r="Q830" i="40"/>
  <c r="W830" i="40"/>
  <c r="N831" i="40"/>
  <c r="P831" i="40"/>
  <c r="Q831" i="40"/>
  <c r="U831" i="40" s="1"/>
  <c r="Y831" i="40" s="1"/>
  <c r="R831" i="40"/>
  <c r="S831" i="40"/>
  <c r="T831" i="40"/>
  <c r="V831" i="40"/>
  <c r="W831" i="40"/>
  <c r="X831" i="40"/>
  <c r="N832" i="40"/>
  <c r="R832" i="40" s="1"/>
  <c r="Q832" i="40"/>
  <c r="N833" i="40"/>
  <c r="W833" i="40" s="1"/>
  <c r="T833" i="40"/>
  <c r="V833" i="40"/>
  <c r="N834" i="40"/>
  <c r="W834" i="40" s="1"/>
  <c r="P834" i="40"/>
  <c r="Q834" i="40"/>
  <c r="U834" i="40" s="1"/>
  <c r="R834" i="40"/>
  <c r="S834" i="40"/>
  <c r="T834" i="40"/>
  <c r="V834" i="40"/>
  <c r="X834" i="40"/>
  <c r="N835" i="40"/>
  <c r="R835" i="40" s="1"/>
  <c r="P835" i="40"/>
  <c r="Q835" i="40"/>
  <c r="T835" i="40"/>
  <c r="V835" i="40"/>
  <c r="W835" i="40"/>
  <c r="X835" i="40"/>
  <c r="N836" i="40"/>
  <c r="V836" i="40" s="1"/>
  <c r="S836" i="40"/>
  <c r="N837" i="40"/>
  <c r="P837" i="40" s="1"/>
  <c r="X837" i="40"/>
  <c r="P838" i="40"/>
  <c r="Q838" i="40"/>
  <c r="R838" i="40"/>
  <c r="S838" i="40"/>
  <c r="T838" i="40"/>
  <c r="U838" i="40"/>
  <c r="Y838" i="40" s="1"/>
  <c r="V838" i="40"/>
  <c r="W838" i="40"/>
  <c r="X838" i="40"/>
  <c r="H839" i="40"/>
  <c r="P839" i="40"/>
  <c r="Q839" i="40"/>
  <c r="R839" i="40"/>
  <c r="S839" i="40"/>
  <c r="T839" i="40"/>
  <c r="U839" i="40"/>
  <c r="Y839" i="40" s="1"/>
  <c r="V839" i="40"/>
  <c r="W839" i="40"/>
  <c r="X839" i="40"/>
  <c r="H840" i="40"/>
  <c r="P840" i="40"/>
  <c r="Q840" i="40"/>
  <c r="U840" i="40" s="1"/>
  <c r="Y840" i="40" s="1"/>
  <c r="R840" i="40"/>
  <c r="S840" i="40"/>
  <c r="T840" i="40"/>
  <c r="V840" i="40"/>
  <c r="W840" i="40"/>
  <c r="X840" i="40"/>
  <c r="H841" i="40"/>
  <c r="P841" i="40"/>
  <c r="Q841" i="40"/>
  <c r="R841" i="40"/>
  <c r="S841" i="40"/>
  <c r="T841" i="40"/>
  <c r="U841" i="40" s="1"/>
  <c r="Y841" i="40" s="1"/>
  <c r="V841" i="40"/>
  <c r="W841" i="40"/>
  <c r="X841" i="40"/>
  <c r="H842" i="40"/>
  <c r="P842" i="40"/>
  <c r="Q842" i="40"/>
  <c r="R842" i="40"/>
  <c r="S842" i="40"/>
  <c r="T842" i="40"/>
  <c r="V842" i="40"/>
  <c r="W842" i="40"/>
  <c r="X842" i="40"/>
  <c r="H843" i="40"/>
  <c r="P843" i="40"/>
  <c r="Q843" i="40"/>
  <c r="U843" i="40" s="1"/>
  <c r="R843" i="40"/>
  <c r="S843" i="40"/>
  <c r="T843" i="40"/>
  <c r="V843" i="40"/>
  <c r="W843" i="40"/>
  <c r="X843" i="40"/>
  <c r="Y843" i="40"/>
  <c r="H844" i="40"/>
  <c r="P844" i="40"/>
  <c r="Q844" i="40"/>
  <c r="R844" i="40"/>
  <c r="S844" i="40"/>
  <c r="U844" i="40" s="1"/>
  <c r="Y844" i="40" s="1"/>
  <c r="T844" i="40"/>
  <c r="V844" i="40"/>
  <c r="W844" i="40"/>
  <c r="X844" i="40"/>
  <c r="H845" i="40"/>
  <c r="P845" i="40"/>
  <c r="Q845" i="40"/>
  <c r="R845" i="40"/>
  <c r="S845" i="40"/>
  <c r="T845" i="40"/>
  <c r="V845" i="40"/>
  <c r="W845" i="40"/>
  <c r="X845" i="40"/>
  <c r="N846" i="40"/>
  <c r="S846" i="40" s="1"/>
  <c r="P846" i="40"/>
  <c r="Q846" i="40"/>
  <c r="R846" i="40"/>
  <c r="V846" i="40"/>
  <c r="X846" i="40"/>
  <c r="N847" i="40"/>
  <c r="P847" i="40"/>
  <c r="Q847" i="40"/>
  <c r="R847" i="40"/>
  <c r="U847" i="40" s="1"/>
  <c r="Y847" i="40" s="1"/>
  <c r="S847" i="40"/>
  <c r="T847" i="40"/>
  <c r="V847" i="40"/>
  <c r="W847" i="40"/>
  <c r="X847" i="40"/>
  <c r="N849" i="40"/>
  <c r="T849" i="40" s="1"/>
  <c r="P849" i="40"/>
  <c r="R849" i="40"/>
  <c r="S849" i="40"/>
  <c r="V849" i="40"/>
  <c r="W849" i="40"/>
  <c r="X849" i="40"/>
  <c r="N850" i="40"/>
  <c r="X850" i="40" s="1"/>
  <c r="P850" i="40"/>
  <c r="Q850" i="40"/>
  <c r="W850" i="40"/>
  <c r="N851" i="40"/>
  <c r="P851" i="40"/>
  <c r="Q851" i="40"/>
  <c r="U851" i="40" s="1"/>
  <c r="Y851" i="40" s="1"/>
  <c r="R851" i="40"/>
  <c r="S851" i="40"/>
  <c r="T851" i="40"/>
  <c r="V851" i="40"/>
  <c r="W851" i="40"/>
  <c r="X851" i="40"/>
  <c r="N852" i="40"/>
  <c r="R852" i="40" s="1"/>
  <c r="Q852" i="40"/>
  <c r="N853" i="40"/>
  <c r="W853" i="40" s="1"/>
  <c r="T853" i="40"/>
  <c r="V853" i="40"/>
  <c r="N854" i="40"/>
  <c r="V854" i="40" s="1"/>
  <c r="P854" i="40"/>
  <c r="Q854" i="40"/>
  <c r="U854" i="40" s="1"/>
  <c r="Y854" i="40" s="1"/>
  <c r="R854" i="40"/>
  <c r="S854" i="40"/>
  <c r="T854" i="40"/>
  <c r="W854" i="40"/>
  <c r="X854" i="40"/>
  <c r="N855" i="40"/>
  <c r="P855" i="40"/>
  <c r="Q855" i="40"/>
  <c r="R855" i="40"/>
  <c r="S855" i="40"/>
  <c r="T855" i="40"/>
  <c r="U855" i="40"/>
  <c r="Y855" i="40" s="1"/>
  <c r="V855" i="40"/>
  <c r="W855" i="40"/>
  <c r="X855" i="40"/>
  <c r="N856" i="40"/>
  <c r="W856" i="40" s="1"/>
  <c r="R856" i="40"/>
  <c r="S856" i="40"/>
  <c r="V856" i="40"/>
  <c r="N857" i="40"/>
  <c r="P857" i="40" s="1"/>
  <c r="X857" i="40"/>
  <c r="N858" i="40"/>
  <c r="N859" i="40"/>
  <c r="P859" i="40"/>
  <c r="Q859" i="40"/>
  <c r="U859" i="40" s="1"/>
  <c r="Y859" i="40" s="1"/>
  <c r="R859" i="40"/>
  <c r="S859" i="40"/>
  <c r="T859" i="40"/>
  <c r="V859" i="40"/>
  <c r="W859" i="40"/>
  <c r="X859" i="40"/>
  <c r="N861" i="40"/>
  <c r="P861" i="40" s="1"/>
  <c r="U861" i="40"/>
  <c r="Y861" i="40" s="1"/>
  <c r="V861" i="40"/>
  <c r="H862" i="40"/>
  <c r="P862" i="40"/>
  <c r="Q862" i="40"/>
  <c r="U862" i="40" s="1"/>
  <c r="Y862" i="40" s="1"/>
  <c r="R862" i="40"/>
  <c r="S862" i="40"/>
  <c r="T862" i="40"/>
  <c r="V862" i="40"/>
  <c r="W862" i="40"/>
  <c r="X862" i="40"/>
  <c r="N863" i="40"/>
  <c r="P863" i="40" s="1"/>
  <c r="U863" i="40"/>
  <c r="Y863" i="40" s="1"/>
  <c r="V863" i="40"/>
  <c r="H865" i="40"/>
  <c r="P865" i="40"/>
  <c r="Q865" i="40"/>
  <c r="U865" i="40" s="1"/>
  <c r="Y865" i="40" s="1"/>
  <c r="R865" i="40"/>
  <c r="S865" i="40"/>
  <c r="T865" i="40"/>
  <c r="V865" i="40"/>
  <c r="W865" i="40"/>
  <c r="X865" i="40"/>
  <c r="N866" i="40"/>
  <c r="P866" i="40" s="1"/>
  <c r="U866" i="40"/>
  <c r="Y866" i="40" s="1"/>
  <c r="V866" i="40"/>
  <c r="H867" i="40"/>
  <c r="P867" i="40"/>
  <c r="Q867" i="40"/>
  <c r="R867" i="40"/>
  <c r="S867" i="40"/>
  <c r="T867" i="40"/>
  <c r="V867" i="40"/>
  <c r="W867" i="40"/>
  <c r="X867" i="40"/>
  <c r="N868" i="40"/>
  <c r="P868" i="40" s="1"/>
  <c r="U868" i="40"/>
  <c r="Y868" i="40" s="1"/>
  <c r="V868" i="40"/>
  <c r="H869" i="40"/>
  <c r="P869" i="40"/>
  <c r="Q869" i="40"/>
  <c r="U869" i="40" s="1"/>
  <c r="Y869" i="40" s="1"/>
  <c r="R869" i="40"/>
  <c r="S869" i="40"/>
  <c r="T869" i="40"/>
  <c r="V869" i="40"/>
  <c r="W869" i="40"/>
  <c r="X869" i="40"/>
  <c r="N870" i="40"/>
  <c r="P870" i="40" s="1"/>
  <c r="U870" i="40"/>
  <c r="Y870" i="40" s="1"/>
  <c r="V870" i="40"/>
  <c r="H871" i="40"/>
  <c r="P871" i="40"/>
  <c r="Q871" i="40"/>
  <c r="U871" i="40" s="1"/>
  <c r="Y871" i="40" s="1"/>
  <c r="R871" i="40"/>
  <c r="S871" i="40"/>
  <c r="T871" i="40"/>
  <c r="V871" i="40"/>
  <c r="W871" i="40"/>
  <c r="X871" i="40"/>
  <c r="N872" i="40"/>
  <c r="P872" i="40" s="1"/>
  <c r="U872" i="40"/>
  <c r="Y872" i="40" s="1"/>
  <c r="V872" i="40"/>
  <c r="H873" i="40"/>
  <c r="P873" i="40"/>
  <c r="Q873" i="40"/>
  <c r="U873" i="40" s="1"/>
  <c r="Y873" i="40" s="1"/>
  <c r="R873" i="40"/>
  <c r="S873" i="40"/>
  <c r="T873" i="40"/>
  <c r="V873" i="40"/>
  <c r="W873" i="40"/>
  <c r="X873" i="40"/>
  <c r="N874" i="40"/>
  <c r="P874" i="40" s="1"/>
  <c r="U874" i="40"/>
  <c r="Y874" i="40" s="1"/>
  <c r="V874" i="40"/>
  <c r="N875" i="40"/>
  <c r="P875" i="40" s="1"/>
  <c r="Q875" i="40"/>
  <c r="R875" i="40"/>
  <c r="S875" i="40"/>
  <c r="T875" i="40"/>
  <c r="V875" i="40"/>
  <c r="W875" i="40"/>
  <c r="X875" i="40"/>
  <c r="N876" i="40"/>
  <c r="P876" i="40" s="1"/>
  <c r="R876" i="40"/>
  <c r="V876" i="40"/>
  <c r="W876" i="40"/>
  <c r="X876" i="40"/>
  <c r="N877" i="40"/>
  <c r="P877" i="40" s="1"/>
  <c r="Q877" i="40"/>
  <c r="R877" i="40"/>
  <c r="S877" i="40"/>
  <c r="U877" i="40" s="1"/>
  <c r="Y877" i="40" s="1"/>
  <c r="T877" i="40"/>
  <c r="V877" i="40"/>
  <c r="W877" i="40"/>
  <c r="X877" i="40"/>
  <c r="N878" i="40"/>
  <c r="P878" i="40"/>
  <c r="Q878" i="40"/>
  <c r="R878" i="40"/>
  <c r="S878" i="40"/>
  <c r="T878" i="40"/>
  <c r="V878" i="40"/>
  <c r="W878" i="40"/>
  <c r="X878" i="40"/>
  <c r="N879" i="40"/>
  <c r="T879" i="40" s="1"/>
  <c r="U879" i="40" s="1"/>
  <c r="Y879" i="40" s="1"/>
  <c r="P879" i="40"/>
  <c r="Q879" i="40"/>
  <c r="R879" i="40"/>
  <c r="S879" i="40"/>
  <c r="V879" i="40"/>
  <c r="W879" i="40"/>
  <c r="X879" i="40"/>
  <c r="P880" i="40"/>
  <c r="Q880" i="40"/>
  <c r="U880" i="40" s="1"/>
  <c r="Y880" i="40" s="1"/>
  <c r="R880" i="40"/>
  <c r="S880" i="40"/>
  <c r="T880" i="40"/>
  <c r="V880" i="40"/>
  <c r="W880" i="40"/>
  <c r="X880" i="40"/>
  <c r="N881" i="40"/>
  <c r="P881" i="40"/>
  <c r="Q881" i="40"/>
  <c r="R881" i="40"/>
  <c r="S881" i="40"/>
  <c r="T881" i="40"/>
  <c r="V881" i="40"/>
  <c r="W881" i="40"/>
  <c r="X881" i="40"/>
  <c r="N882" i="40"/>
  <c r="T882" i="40" s="1"/>
  <c r="U882" i="40" s="1"/>
  <c r="P882" i="40"/>
  <c r="Q882" i="40"/>
  <c r="R882" i="40"/>
  <c r="S882" i="40"/>
  <c r="V882" i="40"/>
  <c r="W882" i="40"/>
  <c r="X882" i="40"/>
  <c r="N883" i="40"/>
  <c r="P883" i="40"/>
  <c r="Q883" i="40"/>
  <c r="U883" i="40" s="1"/>
  <c r="Y883" i="40" s="1"/>
  <c r="R883" i="40"/>
  <c r="S883" i="40"/>
  <c r="T883" i="40"/>
  <c r="V883" i="40"/>
  <c r="W883" i="40"/>
  <c r="X883" i="40"/>
  <c r="N884" i="40"/>
  <c r="S884" i="40" s="1"/>
  <c r="P884" i="40"/>
  <c r="Q884" i="40"/>
  <c r="R884" i="40"/>
  <c r="W884" i="40"/>
  <c r="N885" i="40"/>
  <c r="P885" i="40"/>
  <c r="Q885" i="40"/>
  <c r="R885" i="40"/>
  <c r="S885" i="40"/>
  <c r="T885" i="40"/>
  <c r="U885" i="40"/>
  <c r="V885" i="40"/>
  <c r="W885" i="40"/>
  <c r="X885" i="40"/>
  <c r="N886" i="40"/>
  <c r="T886" i="40" s="1"/>
  <c r="P886" i="40"/>
  <c r="Q886" i="40"/>
  <c r="U886" i="40" s="1"/>
  <c r="R886" i="40"/>
  <c r="S886" i="40"/>
  <c r="V886" i="40"/>
  <c r="W886" i="40"/>
  <c r="N887" i="40"/>
  <c r="Q887" i="40" s="1"/>
  <c r="N888" i="40"/>
  <c r="W888" i="40" s="1"/>
  <c r="S888" i="40"/>
  <c r="T888" i="40"/>
  <c r="V888" i="40"/>
  <c r="N889" i="40"/>
  <c r="S889" i="40" s="1"/>
  <c r="P889" i="40"/>
  <c r="Q889" i="40"/>
  <c r="R889" i="40"/>
  <c r="T889" i="40"/>
  <c r="V889" i="40"/>
  <c r="X889" i="40"/>
  <c r="N890" i="40"/>
  <c r="Q890" i="40" s="1"/>
  <c r="P890" i="40"/>
  <c r="P891" i="40"/>
  <c r="Q891" i="40"/>
  <c r="R891" i="40"/>
  <c r="S891" i="40"/>
  <c r="U891" i="40" s="1"/>
  <c r="T891" i="40"/>
  <c r="V891" i="40"/>
  <c r="W891" i="40"/>
  <c r="X891" i="40"/>
  <c r="N892" i="40"/>
  <c r="P892" i="40"/>
  <c r="Q892" i="40"/>
  <c r="U892" i="40" s="1"/>
  <c r="Y892" i="40" s="1"/>
  <c r="R892" i="40"/>
  <c r="S892" i="40"/>
  <c r="T892" i="40"/>
  <c r="V892" i="40"/>
  <c r="W892" i="40"/>
  <c r="X892" i="40"/>
  <c r="N893" i="40"/>
  <c r="Q893" i="40" s="1"/>
  <c r="P893" i="40"/>
  <c r="N894" i="40"/>
  <c r="P894" i="40"/>
  <c r="Q894" i="40"/>
  <c r="R894" i="40"/>
  <c r="S894" i="40"/>
  <c r="T894" i="40"/>
  <c r="U894" i="40"/>
  <c r="Y894" i="40" s="1"/>
  <c r="V894" i="40"/>
  <c r="W894" i="40"/>
  <c r="X894" i="40"/>
  <c r="N895" i="40"/>
  <c r="P895" i="40" s="1"/>
  <c r="X895" i="40"/>
  <c r="N896" i="40"/>
  <c r="N897" i="40"/>
  <c r="V897" i="40" s="1"/>
  <c r="Q897" i="40"/>
  <c r="U897" i="40" s="1"/>
  <c r="R897" i="40"/>
  <c r="S897" i="40"/>
  <c r="T897" i="40"/>
  <c r="N898" i="40"/>
  <c r="P898" i="40" s="1"/>
  <c r="R898" i="40"/>
  <c r="V898" i="40"/>
  <c r="W898" i="40"/>
  <c r="X898" i="40"/>
  <c r="N899" i="40"/>
  <c r="P899" i="40" s="1"/>
  <c r="Q899" i="40"/>
  <c r="U899" i="40" s="1"/>
  <c r="R899" i="40"/>
  <c r="S899" i="40"/>
  <c r="T899" i="40"/>
  <c r="V899" i="40"/>
  <c r="W899" i="40"/>
  <c r="N900" i="40"/>
  <c r="P900" i="40"/>
  <c r="Q900" i="40"/>
  <c r="R900" i="40"/>
  <c r="S900" i="40"/>
  <c r="T900" i="40"/>
  <c r="V900" i="40"/>
  <c r="W900" i="40"/>
  <c r="X900" i="40"/>
  <c r="N901" i="40"/>
  <c r="P901" i="40"/>
  <c r="Q901" i="40"/>
  <c r="R901" i="40"/>
  <c r="S901" i="40"/>
  <c r="T901" i="40"/>
  <c r="U901" i="40"/>
  <c r="V901" i="40"/>
  <c r="W901" i="40"/>
  <c r="X901" i="40"/>
  <c r="N902" i="40"/>
  <c r="P902" i="40"/>
  <c r="Q902" i="40"/>
  <c r="U902" i="40" s="1"/>
  <c r="Y902" i="40" s="1"/>
  <c r="R902" i="40"/>
  <c r="S902" i="40"/>
  <c r="T902" i="40"/>
  <c r="V902" i="40"/>
  <c r="W902" i="40"/>
  <c r="X902" i="40"/>
  <c r="E903" i="40"/>
  <c r="O904" i="40"/>
  <c r="Q904" i="40"/>
  <c r="R904" i="40"/>
  <c r="S904" i="40"/>
  <c r="V904" i="40"/>
  <c r="W904" i="40"/>
  <c r="W903" i="40" s="1"/>
  <c r="X904" i="40"/>
  <c r="P905" i="40"/>
  <c r="T905" i="40"/>
  <c r="N906" i="40"/>
  <c r="P906" i="40"/>
  <c r="T906" i="40"/>
  <c r="U906" i="40" s="1"/>
  <c r="Y906" i="40"/>
  <c r="N907" i="40"/>
  <c r="P907" i="40" s="1"/>
  <c r="T907" i="40"/>
  <c r="U907" i="40"/>
  <c r="Y907" i="40"/>
  <c r="P908" i="40"/>
  <c r="T908" i="40"/>
  <c r="U908" i="40"/>
  <c r="Y908" i="40"/>
  <c r="N909" i="40"/>
  <c r="T909" i="40" s="1"/>
  <c r="U909" i="40" s="1"/>
  <c r="Y909" i="40" s="1"/>
  <c r="P909" i="40"/>
  <c r="N910" i="40"/>
  <c r="T910" i="40" s="1"/>
  <c r="U910" i="40" s="1"/>
  <c r="Y910" i="40" s="1"/>
  <c r="P910" i="40"/>
  <c r="N911" i="40"/>
  <c r="P911" i="40"/>
  <c r="T911" i="40"/>
  <c r="U911" i="40" s="1"/>
  <c r="Y911" i="40" s="1"/>
  <c r="N912" i="40"/>
  <c r="P912" i="40" s="1"/>
  <c r="P904" i="40" s="1"/>
  <c r="N913" i="40"/>
  <c r="P913" i="40" s="1"/>
  <c r="T913" i="40"/>
  <c r="U913" i="40" s="1"/>
  <c r="Y913" i="40" s="1"/>
  <c r="O914" i="40"/>
  <c r="Q914" i="40"/>
  <c r="R914" i="40"/>
  <c r="S914" i="40"/>
  <c r="W914" i="40"/>
  <c r="X914" i="40"/>
  <c r="N915" i="40"/>
  <c r="N916" i="40"/>
  <c r="P916" i="40" s="1"/>
  <c r="U916" i="40"/>
  <c r="N917" i="40"/>
  <c r="P917" i="40"/>
  <c r="U917" i="40"/>
  <c r="V917" i="40"/>
  <c r="Y917" i="40"/>
  <c r="N918" i="40"/>
  <c r="T918" i="40" s="1"/>
  <c r="U918" i="40" s="1"/>
  <c r="Y918" i="40" s="1"/>
  <c r="P918" i="40"/>
  <c r="N919" i="40"/>
  <c r="P919" i="40"/>
  <c r="T919" i="40"/>
  <c r="U919" i="40" s="1"/>
  <c r="Y919" i="40" s="1"/>
  <c r="N920" i="40"/>
  <c r="P920" i="40" s="1"/>
  <c r="D921" i="40"/>
  <c r="F921" i="40" s="1"/>
  <c r="O921" i="40"/>
  <c r="O903" i="40" s="1"/>
  <c r="Q921" i="40"/>
  <c r="R921" i="40"/>
  <c r="S921" i="40"/>
  <c r="T921" i="40"/>
  <c r="V921" i="40"/>
  <c r="W921" i="40"/>
  <c r="X921" i="40"/>
  <c r="N922" i="40"/>
  <c r="P922" i="40" s="1"/>
  <c r="P921" i="40" s="1"/>
  <c r="T922" i="40"/>
  <c r="U922" i="40"/>
  <c r="P923" i="40"/>
  <c r="T923" i="40"/>
  <c r="U923" i="40" s="1"/>
  <c r="Y923" i="40" s="1"/>
  <c r="N924" i="40"/>
  <c r="P924" i="40"/>
  <c r="T924" i="40"/>
  <c r="U924" i="40" s="1"/>
  <c r="Y924" i="40" s="1"/>
  <c r="O925" i="40"/>
  <c r="Q925" i="40"/>
  <c r="R925" i="40"/>
  <c r="S925" i="40"/>
  <c r="V925" i="40"/>
  <c r="W925" i="40"/>
  <c r="N926" i="40"/>
  <c r="P926" i="40" s="1"/>
  <c r="N927" i="40"/>
  <c r="P927" i="40" s="1"/>
  <c r="T927" i="40"/>
  <c r="U927" i="40"/>
  <c r="Y927" i="40" s="1"/>
  <c r="N928" i="40"/>
  <c r="N929" i="40"/>
  <c r="P929" i="40" s="1"/>
  <c r="U929" i="40"/>
  <c r="N930" i="40"/>
  <c r="T930" i="40" s="1"/>
  <c r="U930" i="40" s="1"/>
  <c r="P930" i="40"/>
  <c r="Y930" i="40"/>
  <c r="N931" i="40"/>
  <c r="T931" i="40" s="1"/>
  <c r="U931" i="40" s="1"/>
  <c r="Y931" i="40" s="1"/>
  <c r="P931" i="40"/>
  <c r="N932" i="40"/>
  <c r="P932" i="40"/>
  <c r="T932" i="40"/>
  <c r="U932" i="40" s="1"/>
  <c r="Y932" i="40" s="1"/>
  <c r="O933" i="40"/>
  <c r="Q933" i="40"/>
  <c r="R933" i="40"/>
  <c r="S933" i="40"/>
  <c r="V933" i="40"/>
  <c r="W933" i="40"/>
  <c r="N934" i="40"/>
  <c r="P934" i="40" s="1"/>
  <c r="N935" i="40"/>
  <c r="P935" i="40" s="1"/>
  <c r="T935" i="40"/>
  <c r="U935" i="40"/>
  <c r="Y935" i="40" s="1"/>
  <c r="N936" i="40"/>
  <c r="N937" i="40"/>
  <c r="P937" i="40" s="1"/>
  <c r="U937" i="40"/>
  <c r="O938" i="40"/>
  <c r="Q938" i="40"/>
  <c r="R938" i="40"/>
  <c r="S938" i="40"/>
  <c r="V938" i="40"/>
  <c r="W938" i="40"/>
  <c r="X938" i="40"/>
  <c r="N940" i="40"/>
  <c r="P940" i="40"/>
  <c r="T940" i="40"/>
  <c r="N941" i="40"/>
  <c r="P941" i="40"/>
  <c r="P938" i="40" s="1"/>
  <c r="T941" i="40"/>
  <c r="U941" i="40" s="1"/>
  <c r="Y941" i="40"/>
  <c r="N942" i="40"/>
  <c r="P942" i="40" s="1"/>
  <c r="T942" i="40"/>
  <c r="U942" i="40"/>
  <c r="Y942" i="40"/>
  <c r="N943" i="40"/>
  <c r="P943" i="40" s="1"/>
  <c r="O944" i="40"/>
  <c r="Q944" i="40"/>
  <c r="R944" i="40"/>
  <c r="S944" i="40"/>
  <c r="V944" i="40"/>
  <c r="W944" i="40"/>
  <c r="X944" i="40"/>
  <c r="P945" i="40"/>
  <c r="T945" i="40"/>
  <c r="P946" i="40"/>
  <c r="T946" i="40"/>
  <c r="U946" i="40"/>
  <c r="Y946" i="40" s="1"/>
  <c r="N947" i="40"/>
  <c r="N948" i="40"/>
  <c r="P948" i="40" s="1"/>
  <c r="N949" i="40"/>
  <c r="T949" i="40" s="1"/>
  <c r="U949" i="40" s="1"/>
  <c r="P949" i="40"/>
  <c r="Y949" i="40"/>
  <c r="N950" i="40"/>
  <c r="T950" i="40" s="1"/>
  <c r="U950" i="40" s="1"/>
  <c r="Y950" i="40" s="1"/>
  <c r="P950" i="40"/>
  <c r="N951" i="40"/>
  <c r="P951" i="40"/>
  <c r="T951" i="40"/>
  <c r="U951" i="40" s="1"/>
  <c r="Y951" i="40" s="1"/>
  <c r="P952" i="40"/>
  <c r="T952" i="40"/>
  <c r="U952" i="40"/>
  <c r="Y952" i="40" s="1"/>
  <c r="N953" i="40"/>
  <c r="T953" i="40" s="1"/>
  <c r="P953" i="40"/>
  <c r="U953" i="40"/>
  <c r="Y953" i="40" s="1"/>
  <c r="N954" i="40"/>
  <c r="P954" i="40" s="1"/>
  <c r="T954" i="40"/>
  <c r="U954" i="40"/>
  <c r="Y954" i="40" s="1"/>
  <c r="N955" i="40"/>
  <c r="P955" i="40"/>
  <c r="T955" i="40"/>
  <c r="U955" i="40" s="1"/>
  <c r="Y955" i="40" s="1"/>
  <c r="N956" i="40"/>
  <c r="P956" i="40"/>
  <c r="T956" i="40"/>
  <c r="U956" i="40" s="1"/>
  <c r="Y956" i="40" s="1"/>
  <c r="N957" i="40"/>
  <c r="P957" i="40"/>
  <c r="T957" i="40"/>
  <c r="U957" i="40"/>
  <c r="Y957" i="40"/>
  <c r="N958" i="40"/>
  <c r="P958" i="40" s="1"/>
  <c r="N959" i="40"/>
  <c r="P959" i="40" s="1"/>
  <c r="T959" i="40"/>
  <c r="U959" i="40"/>
  <c r="Y959" i="40" s="1"/>
  <c r="N960" i="40"/>
  <c r="P961" i="40"/>
  <c r="T961" i="40"/>
  <c r="U961" i="40" s="1"/>
  <c r="Y961" i="40" s="1"/>
  <c r="N962" i="40"/>
  <c r="P962" i="40" s="1"/>
  <c r="N963" i="40"/>
  <c r="P963" i="40" s="1"/>
  <c r="E964" i="40"/>
  <c r="O964" i="40"/>
  <c r="V964" i="40"/>
  <c r="W964" i="40"/>
  <c r="E965" i="40"/>
  <c r="O965" i="40"/>
  <c r="Q965" i="40"/>
  <c r="Q964" i="40" s="1"/>
  <c r="T965" i="40"/>
  <c r="T964" i="40" s="1"/>
  <c r="V965" i="40"/>
  <c r="O966" i="40"/>
  <c r="Q966" i="40"/>
  <c r="R966" i="40"/>
  <c r="R965" i="40" s="1"/>
  <c r="R964" i="40" s="1"/>
  <c r="S966" i="40"/>
  <c r="S965" i="40" s="1"/>
  <c r="S964" i="40" s="1"/>
  <c r="T966" i="40"/>
  <c r="V966" i="40"/>
  <c r="W966" i="40"/>
  <c r="W965" i="40" s="1"/>
  <c r="N967" i="40"/>
  <c r="P967" i="40"/>
  <c r="U967" i="40"/>
  <c r="U966" i="40" s="1"/>
  <c r="U965" i="40" s="1"/>
  <c r="U964" i="40" s="1"/>
  <c r="X967" i="40"/>
  <c r="N968" i="40"/>
  <c r="P968" i="40"/>
  <c r="X968" i="40"/>
  <c r="Y968" i="40"/>
  <c r="N969" i="40"/>
  <c r="U969" i="40"/>
  <c r="E971" i="40"/>
  <c r="E970" i="40" s="1"/>
  <c r="D972" i="40"/>
  <c r="F972" i="40" s="1"/>
  <c r="O972" i="40"/>
  <c r="Q972" i="40"/>
  <c r="R972" i="40"/>
  <c r="S972" i="40"/>
  <c r="T972" i="40"/>
  <c r="U972" i="40"/>
  <c r="P974" i="40"/>
  <c r="U974" i="40"/>
  <c r="W974" i="40"/>
  <c r="Y974" i="40" s="1"/>
  <c r="P975" i="40"/>
  <c r="U975" i="40"/>
  <c r="W975" i="40"/>
  <c r="Y975" i="40" s="1"/>
  <c r="P976" i="40"/>
  <c r="U976" i="40"/>
  <c r="V976" i="40"/>
  <c r="Y976" i="40"/>
  <c r="P977" i="40"/>
  <c r="U977" i="40"/>
  <c r="Y977" i="40" s="1"/>
  <c r="V977" i="40"/>
  <c r="P978" i="40"/>
  <c r="U978" i="40"/>
  <c r="V978" i="40"/>
  <c r="Y978" i="40" s="1"/>
  <c r="P979" i="40"/>
  <c r="U979" i="40"/>
  <c r="X979" i="40"/>
  <c r="X972" i="40" s="1"/>
  <c r="P980" i="40"/>
  <c r="U980" i="40"/>
  <c r="X980" i="40"/>
  <c r="Y980" i="40"/>
  <c r="P981" i="40"/>
  <c r="X981" i="40"/>
  <c r="Y981" i="40" s="1"/>
  <c r="P982" i="40"/>
  <c r="X982" i="40"/>
  <c r="Y982" i="40" s="1"/>
  <c r="P983" i="40"/>
  <c r="U983" i="40"/>
  <c r="Y983" i="40" s="1"/>
  <c r="X983" i="40"/>
  <c r="P984" i="40"/>
  <c r="U984" i="40"/>
  <c r="Y984" i="40" s="1"/>
  <c r="X984" i="40"/>
  <c r="P985" i="40"/>
  <c r="U985" i="40"/>
  <c r="X985" i="40"/>
  <c r="Y985" i="40"/>
  <c r="P986" i="40"/>
  <c r="U986" i="40"/>
  <c r="X986" i="40"/>
  <c r="Y986" i="40" s="1"/>
  <c r="P987" i="40"/>
  <c r="U987" i="40"/>
  <c r="Y987" i="40" s="1"/>
  <c r="X987" i="40"/>
  <c r="P988" i="40"/>
  <c r="U988" i="40"/>
  <c r="Y988" i="40" s="1"/>
  <c r="X988" i="40"/>
  <c r="P989" i="40"/>
  <c r="U989" i="40"/>
  <c r="Y989" i="40" s="1"/>
  <c r="X989" i="40"/>
  <c r="D990" i="40"/>
  <c r="F990" i="40" s="1"/>
  <c r="O990" i="40"/>
  <c r="O971" i="40" s="1"/>
  <c r="O970" i="40" s="1"/>
  <c r="P992" i="40"/>
  <c r="Q992" i="40"/>
  <c r="R992" i="40"/>
  <c r="R990" i="40" s="1"/>
  <c r="R971" i="40" s="1"/>
  <c r="R970" i="40" s="1"/>
  <c r="S992" i="40"/>
  <c r="T992" i="40"/>
  <c r="T990" i="40" s="1"/>
  <c r="T971" i="40" s="1"/>
  <c r="T970" i="40" s="1"/>
  <c r="V992" i="40"/>
  <c r="W992" i="40"/>
  <c r="X992" i="40"/>
  <c r="P993" i="40"/>
  <c r="Q993" i="40"/>
  <c r="R993" i="40"/>
  <c r="S993" i="40"/>
  <c r="T993" i="40"/>
  <c r="U993" i="40"/>
  <c r="V993" i="40"/>
  <c r="V990" i="40" s="1"/>
  <c r="W993" i="40"/>
  <c r="X993" i="40"/>
  <c r="P994" i="40"/>
  <c r="Q994" i="40"/>
  <c r="R994" i="40"/>
  <c r="S994" i="40"/>
  <c r="T994" i="40"/>
  <c r="V994" i="40"/>
  <c r="W994" i="40"/>
  <c r="X994" i="40"/>
  <c r="P995" i="40"/>
  <c r="Q995" i="40"/>
  <c r="U995" i="40" s="1"/>
  <c r="Y995" i="40" s="1"/>
  <c r="R995" i="40"/>
  <c r="S995" i="40"/>
  <c r="T995" i="40"/>
  <c r="V995" i="40"/>
  <c r="W995" i="40"/>
  <c r="X995" i="40"/>
  <c r="P996" i="40"/>
  <c r="Q996" i="40"/>
  <c r="R996" i="40"/>
  <c r="S996" i="40"/>
  <c r="U996" i="40" s="1"/>
  <c r="T996" i="40"/>
  <c r="V996" i="40"/>
  <c r="W996" i="40"/>
  <c r="X996" i="40"/>
  <c r="P997" i="40"/>
  <c r="Q997" i="40"/>
  <c r="R997" i="40"/>
  <c r="S997" i="40"/>
  <c r="T997" i="40"/>
  <c r="U997" i="40"/>
  <c r="Y997" i="40" s="1"/>
  <c r="V997" i="40"/>
  <c r="W997" i="40"/>
  <c r="X997" i="40"/>
  <c r="P998" i="40"/>
  <c r="Q998" i="40"/>
  <c r="R998" i="40"/>
  <c r="S998" i="40"/>
  <c r="T998" i="40"/>
  <c r="V998" i="40"/>
  <c r="W998" i="40"/>
  <c r="X998" i="40"/>
  <c r="P999" i="40"/>
  <c r="Q999" i="40"/>
  <c r="U999" i="40" s="1"/>
  <c r="Y999" i="40" s="1"/>
  <c r="R999" i="40"/>
  <c r="S999" i="40"/>
  <c r="T999" i="40"/>
  <c r="V999" i="40"/>
  <c r="W999" i="40"/>
  <c r="X999" i="40"/>
  <c r="P1000" i="40"/>
  <c r="Q1000" i="40"/>
  <c r="U1000" i="40" s="1"/>
  <c r="Y1000" i="40" s="1"/>
  <c r="R1000" i="40"/>
  <c r="S1000" i="40"/>
  <c r="T1000" i="40"/>
  <c r="V1000" i="40"/>
  <c r="W1000" i="40"/>
  <c r="X1000" i="40"/>
  <c r="P1001" i="40"/>
  <c r="Q1001" i="40"/>
  <c r="R1001" i="40"/>
  <c r="S1001" i="40"/>
  <c r="T1001" i="40"/>
  <c r="U1001" i="40"/>
  <c r="Y1001" i="40" s="1"/>
  <c r="V1001" i="40"/>
  <c r="W1001" i="40"/>
  <c r="X1001" i="40"/>
  <c r="P1002" i="40"/>
  <c r="Q1002" i="40"/>
  <c r="R1002" i="40"/>
  <c r="S1002" i="40"/>
  <c r="U1002" i="40" s="1"/>
  <c r="Y1002" i="40" s="1"/>
  <c r="T1002" i="40"/>
  <c r="V1002" i="40"/>
  <c r="W1002" i="40"/>
  <c r="X1002" i="40"/>
  <c r="P1003" i="40"/>
  <c r="Q1003" i="40"/>
  <c r="R1003" i="40"/>
  <c r="S1003" i="40"/>
  <c r="T1003" i="40"/>
  <c r="V1003" i="40"/>
  <c r="W1003" i="40"/>
  <c r="X1003" i="40"/>
  <c r="P1004" i="40"/>
  <c r="Q1004" i="40"/>
  <c r="U1004" i="40" s="1"/>
  <c r="Y1004" i="40" s="1"/>
  <c r="R1004" i="40"/>
  <c r="S1004" i="40"/>
  <c r="T1004" i="40"/>
  <c r="V1004" i="40"/>
  <c r="W1004" i="40"/>
  <c r="X1004" i="40"/>
  <c r="P1005" i="40"/>
  <c r="Q1005" i="40"/>
  <c r="R1005" i="40"/>
  <c r="S1005" i="40"/>
  <c r="T1005" i="40"/>
  <c r="U1005" i="40"/>
  <c r="Y1005" i="40" s="1"/>
  <c r="V1005" i="40"/>
  <c r="W1005" i="40"/>
  <c r="X1005" i="40"/>
  <c r="P1006" i="40"/>
  <c r="Q1006" i="40"/>
  <c r="R1006" i="40"/>
  <c r="S1006" i="40"/>
  <c r="T1006" i="40"/>
  <c r="U1006" i="40" s="1"/>
  <c r="Y1006" i="40" s="1"/>
  <c r="V1006" i="40"/>
  <c r="W1006" i="40"/>
  <c r="X1006" i="40"/>
  <c r="P1007" i="40"/>
  <c r="Q1007" i="40"/>
  <c r="U1007" i="40" s="1"/>
  <c r="Y1007" i="40" s="1"/>
  <c r="R1007" i="40"/>
  <c r="S1007" i="40"/>
  <c r="T1007" i="40"/>
  <c r="V1007" i="40"/>
  <c r="W1007" i="40"/>
  <c r="X1007" i="40"/>
  <c r="P1008" i="40"/>
  <c r="Q1008" i="40"/>
  <c r="U1008" i="40" s="1"/>
  <c r="Y1008" i="40" s="1"/>
  <c r="R1008" i="40"/>
  <c r="S1008" i="40"/>
  <c r="T1008" i="40"/>
  <c r="V1008" i="40"/>
  <c r="W1008" i="40"/>
  <c r="X1008" i="40"/>
  <c r="P1009" i="40"/>
  <c r="Q1009" i="40"/>
  <c r="U1009" i="40" s="1"/>
  <c r="R1009" i="40"/>
  <c r="S1009" i="40"/>
  <c r="T1009" i="40"/>
  <c r="V1009" i="40"/>
  <c r="W1009" i="40"/>
  <c r="X1009" i="40"/>
  <c r="P1010" i="40"/>
  <c r="Q1010" i="40"/>
  <c r="R1010" i="40"/>
  <c r="S1010" i="40"/>
  <c r="U1010" i="40" s="1"/>
  <c r="Y1010" i="40" s="1"/>
  <c r="T1010" i="40"/>
  <c r="V1010" i="40"/>
  <c r="W1010" i="40"/>
  <c r="X1010" i="40"/>
  <c r="P1011" i="40"/>
  <c r="T1011" i="40"/>
  <c r="U1011" i="40"/>
  <c r="Y1011" i="40" s="1"/>
  <c r="P1012" i="40"/>
  <c r="T1012" i="40"/>
  <c r="U1012" i="40" s="1"/>
  <c r="Y1012" i="40" s="1"/>
  <c r="P1014" i="40"/>
  <c r="U1014" i="40"/>
  <c r="Y1014" i="40" s="1"/>
  <c r="X1014" i="40"/>
  <c r="P1015" i="40"/>
  <c r="U1015" i="40"/>
  <c r="Y1015" i="40" s="1"/>
  <c r="X1015" i="40"/>
  <c r="P1016" i="40"/>
  <c r="X1016" i="40"/>
  <c r="Y1016" i="40"/>
  <c r="P1017" i="40"/>
  <c r="X1017" i="40"/>
  <c r="Y1017" i="40" s="1"/>
  <c r="P1018" i="40"/>
  <c r="U1018" i="40"/>
  <c r="X1018" i="40"/>
  <c r="Y1018" i="40"/>
  <c r="P1019" i="40"/>
  <c r="U1019" i="40"/>
  <c r="X1019" i="40"/>
  <c r="Y1019" i="40"/>
  <c r="P1020" i="40"/>
  <c r="U1020" i="40"/>
  <c r="X1020" i="40"/>
  <c r="Y1020" i="40"/>
  <c r="S990" i="40" l="1"/>
  <c r="S971" i="40" s="1"/>
  <c r="S970" i="40" s="1"/>
  <c r="V972" i="40"/>
  <c r="V971" i="40" s="1"/>
  <c r="V970" i="40" s="1"/>
  <c r="F971" i="40"/>
  <c r="F970" i="40" s="1"/>
  <c r="P947" i="40"/>
  <c r="T947" i="40"/>
  <c r="U947" i="40" s="1"/>
  <c r="Y947" i="40" s="1"/>
  <c r="D944" i="40"/>
  <c r="F944" i="40" s="1"/>
  <c r="P822" i="40"/>
  <c r="Q822" i="40"/>
  <c r="R822" i="40"/>
  <c r="S822" i="40"/>
  <c r="T822" i="40"/>
  <c r="V822" i="40"/>
  <c r="W822" i="40"/>
  <c r="X822" i="40"/>
  <c r="P726" i="40"/>
  <c r="Q726" i="40"/>
  <c r="D724" i="40"/>
  <c r="F724" i="40" s="1"/>
  <c r="R726" i="40"/>
  <c r="S726" i="40"/>
  <c r="S724" i="40" s="1"/>
  <c r="V726" i="40"/>
  <c r="W726" i="40"/>
  <c r="X726" i="40"/>
  <c r="T726" i="40"/>
  <c r="T724" i="40" s="1"/>
  <c r="F645" i="40"/>
  <c r="F644" i="40" s="1"/>
  <c r="D644" i="40"/>
  <c r="U992" i="40"/>
  <c r="U889" i="40"/>
  <c r="Y889" i="40" s="1"/>
  <c r="U842" i="40"/>
  <c r="Y842" i="40" s="1"/>
  <c r="U878" i="40"/>
  <c r="Y878" i="40" s="1"/>
  <c r="P936" i="40"/>
  <c r="P933" i="40" s="1"/>
  <c r="T936" i="40"/>
  <c r="U936" i="40" s="1"/>
  <c r="Y936" i="40" s="1"/>
  <c r="D933" i="40"/>
  <c r="F933" i="40" s="1"/>
  <c r="P915" i="40"/>
  <c r="P914" i="40" s="1"/>
  <c r="T915" i="40"/>
  <c r="D914" i="40"/>
  <c r="F914" i="40" s="1"/>
  <c r="U810" i="40"/>
  <c r="Y810" i="40" s="1"/>
  <c r="Q990" i="40"/>
  <c r="Q971" i="40" s="1"/>
  <c r="Q970" i="40" s="1"/>
  <c r="P990" i="40"/>
  <c r="Y885" i="40"/>
  <c r="U994" i="40"/>
  <c r="Y994" i="40" s="1"/>
  <c r="Y882" i="40"/>
  <c r="Y993" i="40"/>
  <c r="X971" i="40"/>
  <c r="X970" i="40" s="1"/>
  <c r="S903" i="40"/>
  <c r="U900" i="40"/>
  <c r="Y900" i="40" s="1"/>
  <c r="U845" i="40"/>
  <c r="Y845" i="40" s="1"/>
  <c r="V805" i="40"/>
  <c r="R903" i="40"/>
  <c r="Y891" i="40"/>
  <c r="U867" i="40"/>
  <c r="Y867" i="40" s="1"/>
  <c r="P966" i="40"/>
  <c r="P965" i="40" s="1"/>
  <c r="P964" i="40" s="1"/>
  <c r="U1003" i="40"/>
  <c r="Y1003" i="40" s="1"/>
  <c r="T963" i="40"/>
  <c r="U963" i="40" s="1"/>
  <c r="Y963" i="40" s="1"/>
  <c r="Q903" i="40"/>
  <c r="U881" i="40"/>
  <c r="Y881" i="40" s="1"/>
  <c r="U875" i="40"/>
  <c r="Y875" i="40" s="1"/>
  <c r="Y1009" i="40"/>
  <c r="W972" i="40"/>
  <c r="P969" i="40"/>
  <c r="X969" i="40"/>
  <c r="Y969" i="40" s="1"/>
  <c r="D966" i="40"/>
  <c r="P928" i="40"/>
  <c r="T928" i="40"/>
  <c r="U928" i="40" s="1"/>
  <c r="Y928" i="40" s="1"/>
  <c r="D925" i="40"/>
  <c r="F925" i="40" s="1"/>
  <c r="Y901" i="40"/>
  <c r="U921" i="40"/>
  <c r="Y922" i="40"/>
  <c r="Y921" i="40" s="1"/>
  <c r="P744" i="40"/>
  <c r="X744" i="40"/>
  <c r="Y744" i="40" s="1"/>
  <c r="P896" i="40"/>
  <c r="Q896" i="40"/>
  <c r="R896" i="40"/>
  <c r="S896" i="40"/>
  <c r="T896" i="40"/>
  <c r="V896" i="40"/>
  <c r="W896" i="40"/>
  <c r="X896" i="40"/>
  <c r="Y834" i="40"/>
  <c r="R887" i="40"/>
  <c r="U887" i="40" s="1"/>
  <c r="Y887" i="40" s="1"/>
  <c r="S887" i="40"/>
  <c r="T887" i="40"/>
  <c r="V887" i="40"/>
  <c r="W887" i="40"/>
  <c r="X887" i="40"/>
  <c r="P887" i="40"/>
  <c r="X990" i="40"/>
  <c r="U826" i="40"/>
  <c r="Y826" i="40" s="1"/>
  <c r="U998" i="40"/>
  <c r="Y998" i="40" s="1"/>
  <c r="P960" i="40"/>
  <c r="T960" i="40"/>
  <c r="U960" i="40" s="1"/>
  <c r="Y960" i="40" s="1"/>
  <c r="W990" i="40"/>
  <c r="P925" i="40"/>
  <c r="Y996" i="40"/>
  <c r="P972" i="40"/>
  <c r="P971" i="40" s="1"/>
  <c r="P970" i="40" s="1"/>
  <c r="Y967" i="40"/>
  <c r="Y966" i="40" s="1"/>
  <c r="Y965" i="40" s="1"/>
  <c r="Y964" i="40" s="1"/>
  <c r="U884" i="40"/>
  <c r="P858" i="40"/>
  <c r="Q858" i="40"/>
  <c r="R858" i="40"/>
  <c r="S858" i="40"/>
  <c r="T858" i="40"/>
  <c r="V858" i="40"/>
  <c r="W858" i="40"/>
  <c r="X858" i="40"/>
  <c r="U823" i="40"/>
  <c r="T856" i="40"/>
  <c r="P852" i="40"/>
  <c r="V850" i="40"/>
  <c r="Q849" i="40"/>
  <c r="U849" i="40" s="1"/>
  <c r="Y849" i="40" s="1"/>
  <c r="W846" i="40"/>
  <c r="T836" i="40"/>
  <c r="P832" i="40"/>
  <c r="V830" i="40"/>
  <c r="W827" i="40"/>
  <c r="X824" i="40"/>
  <c r="S823" i="40"/>
  <c r="T820" i="40"/>
  <c r="P816" i="40"/>
  <c r="V814" i="40"/>
  <c r="Q813" i="40"/>
  <c r="W811" i="40"/>
  <c r="X808" i="40"/>
  <c r="S807" i="40"/>
  <c r="U807" i="40" s="1"/>
  <c r="V803" i="40"/>
  <c r="Q802" i="40"/>
  <c r="W800" i="40"/>
  <c r="Q799" i="40"/>
  <c r="P793" i="40"/>
  <c r="Q793" i="40"/>
  <c r="U779" i="40"/>
  <c r="Y779" i="40" s="1"/>
  <c r="U777" i="40"/>
  <c r="Y777" i="40" s="1"/>
  <c r="U771" i="40"/>
  <c r="Y771" i="40" s="1"/>
  <c r="S691" i="40"/>
  <c r="D805" i="40"/>
  <c r="F805" i="40" s="1"/>
  <c r="P782" i="40"/>
  <c r="R782" i="40"/>
  <c r="S782" i="40"/>
  <c r="T782" i="40"/>
  <c r="V782" i="40"/>
  <c r="W782" i="40"/>
  <c r="X782" i="40"/>
  <c r="U773" i="40"/>
  <c r="Y773" i="40" s="1"/>
  <c r="Y702" i="40"/>
  <c r="F698" i="40"/>
  <c r="F697" i="40" s="1"/>
  <c r="D697" i="40"/>
  <c r="W895" i="40"/>
  <c r="W857" i="40"/>
  <c r="S853" i="40"/>
  <c r="T850" i="40"/>
  <c r="W837" i="40"/>
  <c r="R836" i="40"/>
  <c r="S833" i="40"/>
  <c r="T830" i="40"/>
  <c r="V824" i="40"/>
  <c r="W821" i="40"/>
  <c r="S817" i="40"/>
  <c r="T814" i="40"/>
  <c r="V808" i="40"/>
  <c r="T803" i="40"/>
  <c r="X796" i="40"/>
  <c r="Y796" i="40" s="1"/>
  <c r="X792" i="40"/>
  <c r="Q789" i="40"/>
  <c r="R789" i="40"/>
  <c r="S789" i="40"/>
  <c r="P686" i="40"/>
  <c r="Q686" i="40"/>
  <c r="R686" i="40"/>
  <c r="S686" i="40"/>
  <c r="T686" i="40"/>
  <c r="V686" i="40"/>
  <c r="W686" i="40"/>
  <c r="X686" i="40"/>
  <c r="Y649" i="40"/>
  <c r="U636" i="40"/>
  <c r="Y636" i="40" s="1"/>
  <c r="Q442" i="40"/>
  <c r="P442" i="40"/>
  <c r="R442" i="40"/>
  <c r="S442" i="40"/>
  <c r="T442" i="40"/>
  <c r="V442" i="40"/>
  <c r="W442" i="40"/>
  <c r="X442" i="40"/>
  <c r="P897" i="40"/>
  <c r="V895" i="40"/>
  <c r="W889" i="40"/>
  <c r="R888" i="40"/>
  <c r="X886" i="40"/>
  <c r="Y886" i="40" s="1"/>
  <c r="V857" i="40"/>
  <c r="Q856" i="40"/>
  <c r="U856" i="40" s="1"/>
  <c r="R853" i="40"/>
  <c r="S850" i="40"/>
  <c r="T846" i="40"/>
  <c r="U846" i="40" s="1"/>
  <c r="Y846" i="40" s="1"/>
  <c r="V837" i="40"/>
  <c r="Q836" i="40"/>
  <c r="U836" i="40" s="1"/>
  <c r="R833" i="40"/>
  <c r="S830" i="40"/>
  <c r="T827" i="40"/>
  <c r="U827" i="40" s="1"/>
  <c r="Y827" i="40" s="1"/>
  <c r="P823" i="40"/>
  <c r="V821" i="40"/>
  <c r="Q820" i="40"/>
  <c r="R817" i="40"/>
  <c r="S814" i="40"/>
  <c r="T811" i="40"/>
  <c r="U811" i="40" s="1"/>
  <c r="Y811" i="40" s="1"/>
  <c r="P807" i="40"/>
  <c r="S803" i="40"/>
  <c r="T800" i="40"/>
  <c r="W792" i="40"/>
  <c r="V791" i="40"/>
  <c r="W791" i="40"/>
  <c r="X691" i="40"/>
  <c r="T962" i="40"/>
  <c r="U962" i="40" s="1"/>
  <c r="Y962" i="40" s="1"/>
  <c r="T920" i="40"/>
  <c r="U920" i="40" s="1"/>
  <c r="Y920" i="40" s="1"/>
  <c r="T912" i="40"/>
  <c r="U912" i="40" s="1"/>
  <c r="Y912" i="40" s="1"/>
  <c r="D904" i="40"/>
  <c r="T898" i="40"/>
  <c r="Q888" i="40"/>
  <c r="T876" i="40"/>
  <c r="P856" i="40"/>
  <c r="Q853" i="40"/>
  <c r="U853" i="40" s="1"/>
  <c r="R850" i="40"/>
  <c r="P836" i="40"/>
  <c r="Q833" i="40"/>
  <c r="R830" i="40"/>
  <c r="U830" i="40" s="1"/>
  <c r="Y830" i="40" s="1"/>
  <c r="T824" i="40"/>
  <c r="P820" i="40"/>
  <c r="Q817" i="40"/>
  <c r="R814" i="40"/>
  <c r="T808" i="40"/>
  <c r="T805" i="40" s="1"/>
  <c r="R803" i="40"/>
  <c r="S800" i="40"/>
  <c r="U800" i="40" s="1"/>
  <c r="Y800" i="40" s="1"/>
  <c r="V792" i="40"/>
  <c r="V788" i="40"/>
  <c r="V786" i="40"/>
  <c r="U747" i="40"/>
  <c r="R450" i="40"/>
  <c r="R449" i="40" s="1"/>
  <c r="Y979" i="40"/>
  <c r="Y972" i="40" s="1"/>
  <c r="U945" i="40"/>
  <c r="U940" i="40"/>
  <c r="D938" i="40"/>
  <c r="F938" i="40" s="1"/>
  <c r="U905" i="40"/>
  <c r="X899" i="40"/>
  <c r="Y899" i="40" s="1"/>
  <c r="S898" i="40"/>
  <c r="T895" i="40"/>
  <c r="P888" i="40"/>
  <c r="S876" i="40"/>
  <c r="T857" i="40"/>
  <c r="P853" i="40"/>
  <c r="T837" i="40"/>
  <c r="P833" i="40"/>
  <c r="S824" i="40"/>
  <c r="U824" i="40" s="1"/>
  <c r="Y824" i="40" s="1"/>
  <c r="T821" i="40"/>
  <c r="P817" i="40"/>
  <c r="S808" i="40"/>
  <c r="U808" i="40" s="1"/>
  <c r="Y808" i="40" s="1"/>
  <c r="Q803" i="40"/>
  <c r="X790" i="40"/>
  <c r="V783" i="40"/>
  <c r="U768" i="40"/>
  <c r="Y768" i="40" s="1"/>
  <c r="P713" i="40"/>
  <c r="Q713" i="40"/>
  <c r="R713" i="40"/>
  <c r="S713" i="40"/>
  <c r="V713" i="40"/>
  <c r="W713" i="40"/>
  <c r="X713" i="40"/>
  <c r="Y619" i="40"/>
  <c r="S895" i="40"/>
  <c r="S857" i="40"/>
  <c r="S837" i="40"/>
  <c r="S821" i="40"/>
  <c r="T792" i="40"/>
  <c r="Y733" i="40"/>
  <c r="D971" i="40"/>
  <c r="D970" i="40" s="1"/>
  <c r="T958" i="40"/>
  <c r="U958" i="40" s="1"/>
  <c r="Y958" i="40" s="1"/>
  <c r="T943" i="40"/>
  <c r="U943" i="40" s="1"/>
  <c r="Y943" i="40" s="1"/>
  <c r="X937" i="40"/>
  <c r="T934" i="40"/>
  <c r="X929" i="40"/>
  <c r="T926" i="40"/>
  <c r="V916" i="40"/>
  <c r="Q898" i="40"/>
  <c r="R895" i="40"/>
  <c r="X893" i="40"/>
  <c r="X890" i="40"/>
  <c r="Q876" i="40"/>
  <c r="R857" i="40"/>
  <c r="R837" i="40"/>
  <c r="R821" i="40"/>
  <c r="S792" i="40"/>
  <c r="T790" i="40"/>
  <c r="Q788" i="40"/>
  <c r="P763" i="40"/>
  <c r="X763" i="40"/>
  <c r="Y763" i="40" s="1"/>
  <c r="Y737" i="40"/>
  <c r="Y613" i="40"/>
  <c r="U610" i="40"/>
  <c r="T948" i="40"/>
  <c r="U948" i="40" s="1"/>
  <c r="Y948" i="40" s="1"/>
  <c r="Q895" i="40"/>
  <c r="U895" i="40" s="1"/>
  <c r="Y895" i="40" s="1"/>
  <c r="W893" i="40"/>
  <c r="W890" i="40"/>
  <c r="Q857" i="40"/>
  <c r="U857" i="40" s="1"/>
  <c r="Y857" i="40" s="1"/>
  <c r="X852" i="40"/>
  <c r="Q837" i="40"/>
  <c r="U837" i="40" s="1"/>
  <c r="Y837" i="40" s="1"/>
  <c r="X832" i="40"/>
  <c r="Q821" i="40"/>
  <c r="U821" i="40" s="1"/>
  <c r="Y821" i="40" s="1"/>
  <c r="X816" i="40"/>
  <c r="R792" i="40"/>
  <c r="S790" i="40"/>
  <c r="Q786" i="40"/>
  <c r="R786" i="40"/>
  <c r="S786" i="40"/>
  <c r="W786" i="40"/>
  <c r="X786" i="40"/>
  <c r="R783" i="40"/>
  <c r="U783" i="40" s="1"/>
  <c r="Y783" i="40" s="1"/>
  <c r="S783" i="40"/>
  <c r="T783" i="40"/>
  <c r="W783" i="40"/>
  <c r="X783" i="40"/>
  <c r="U780" i="40"/>
  <c r="Y780" i="40" s="1"/>
  <c r="U778" i="40"/>
  <c r="Y778" i="40" s="1"/>
  <c r="U770" i="40"/>
  <c r="Y770" i="40" s="1"/>
  <c r="X767" i="40"/>
  <c r="Y767" i="40" s="1"/>
  <c r="P662" i="40"/>
  <c r="Q662" i="40"/>
  <c r="U662" i="40" s="1"/>
  <c r="Y662" i="40" s="1"/>
  <c r="R662" i="40"/>
  <c r="S662" i="40"/>
  <c r="T662" i="40"/>
  <c r="V662" i="40"/>
  <c r="W662" i="40"/>
  <c r="X662" i="40"/>
  <c r="T620" i="40"/>
  <c r="V617" i="40"/>
  <c r="U565" i="40"/>
  <c r="Y565" i="40" s="1"/>
  <c r="V893" i="40"/>
  <c r="V890" i="40"/>
  <c r="X884" i="40"/>
  <c r="W852" i="40"/>
  <c r="W832" i="40"/>
  <c r="W816" i="40"/>
  <c r="Q792" i="40"/>
  <c r="U792" i="40" s="1"/>
  <c r="Y792" i="40" s="1"/>
  <c r="R788" i="40"/>
  <c r="S788" i="40"/>
  <c r="W788" i="40"/>
  <c r="X788" i="40"/>
  <c r="Q782" i="40"/>
  <c r="U774" i="40"/>
  <c r="Y774" i="40" s="1"/>
  <c r="P762" i="40"/>
  <c r="Q762" i="40"/>
  <c r="R762" i="40"/>
  <c r="S762" i="40"/>
  <c r="T762" i="40"/>
  <c r="V762" i="40"/>
  <c r="W762" i="40"/>
  <c r="Q617" i="40"/>
  <c r="V852" i="40"/>
  <c r="V832" i="40"/>
  <c r="V816" i="40"/>
  <c r="V790" i="40"/>
  <c r="W790" i="40"/>
  <c r="Q790" i="40"/>
  <c r="U790" i="40" s="1"/>
  <c r="Y790" i="40" s="1"/>
  <c r="R790" i="40"/>
  <c r="P740" i="40"/>
  <c r="P735" i="40" s="1"/>
  <c r="Q740" i="40"/>
  <c r="R740" i="40"/>
  <c r="S740" i="40"/>
  <c r="S735" i="40" s="1"/>
  <c r="V740" i="40"/>
  <c r="W740" i="40"/>
  <c r="W735" i="40" s="1"/>
  <c r="X740" i="40"/>
  <c r="Y678" i="40"/>
  <c r="X897" i="40"/>
  <c r="T893" i="40"/>
  <c r="T890" i="40"/>
  <c r="V884" i="40"/>
  <c r="Y739" i="40"/>
  <c r="Y608" i="40"/>
  <c r="W897" i="40"/>
  <c r="Y897" i="40" s="1"/>
  <c r="S893" i="40"/>
  <c r="S890" i="40"/>
  <c r="U890" i="40" s="1"/>
  <c r="Y890" i="40" s="1"/>
  <c r="X856" i="40"/>
  <c r="T852" i="40"/>
  <c r="X836" i="40"/>
  <c r="S835" i="40"/>
  <c r="U835" i="40" s="1"/>
  <c r="Y835" i="40" s="1"/>
  <c r="T832" i="40"/>
  <c r="Q825" i="40"/>
  <c r="U825" i="40" s="1"/>
  <c r="Y825" i="40" s="1"/>
  <c r="W823" i="40"/>
  <c r="X820" i="40"/>
  <c r="S819" i="40"/>
  <c r="U819" i="40" s="1"/>
  <c r="Y819" i="40" s="1"/>
  <c r="T816" i="40"/>
  <c r="Q809" i="40"/>
  <c r="U809" i="40" s="1"/>
  <c r="Y809" i="40" s="1"/>
  <c r="W807" i="40"/>
  <c r="V799" i="40"/>
  <c r="R795" i="40"/>
  <c r="V793" i="40"/>
  <c r="X791" i="40"/>
  <c r="X789" i="40"/>
  <c r="D735" i="40"/>
  <c r="U648" i="40"/>
  <c r="R893" i="40"/>
  <c r="U893" i="40" s="1"/>
  <c r="Y893" i="40" s="1"/>
  <c r="R890" i="40"/>
  <c r="X888" i="40"/>
  <c r="T884" i="40"/>
  <c r="X853" i="40"/>
  <c r="S852" i="40"/>
  <c r="U852" i="40" s="1"/>
  <c r="Y852" i="40" s="1"/>
  <c r="W836" i="40"/>
  <c r="X833" i="40"/>
  <c r="S832" i="40"/>
  <c r="U832" i="40" s="1"/>
  <c r="Y832" i="40" s="1"/>
  <c r="T829" i="40"/>
  <c r="U829" i="40" s="1"/>
  <c r="Y829" i="40" s="1"/>
  <c r="W820" i="40"/>
  <c r="X817" i="40"/>
  <c r="S816" i="40"/>
  <c r="U816" i="40" s="1"/>
  <c r="Y816" i="40" s="1"/>
  <c r="T813" i="40"/>
  <c r="T802" i="40"/>
  <c r="Q795" i="40"/>
  <c r="U795" i="40" s="1"/>
  <c r="Y795" i="40" s="1"/>
  <c r="T793" i="40"/>
  <c r="W789" i="40"/>
  <c r="P749" i="40"/>
  <c r="Q749" i="40"/>
  <c r="R749" i="40"/>
  <c r="S749" i="40"/>
  <c r="V749" i="40"/>
  <c r="V735" i="40" s="1"/>
  <c r="V734" i="40" s="1"/>
  <c r="W749" i="40"/>
  <c r="X749" i="40"/>
  <c r="U701" i="40"/>
  <c r="P645" i="40"/>
  <c r="P644" i="40" s="1"/>
  <c r="T799" i="40"/>
  <c r="T791" i="40"/>
  <c r="U791" i="40" s="1"/>
  <c r="Y791" i="40" s="1"/>
  <c r="V789" i="40"/>
  <c r="P698" i="40"/>
  <c r="Y680" i="40"/>
  <c r="R718" i="40"/>
  <c r="U718" i="40" s="1"/>
  <c r="Y718" i="40" s="1"/>
  <c r="S714" i="40"/>
  <c r="S698" i="40" s="1"/>
  <c r="S697" i="40" s="1"/>
  <c r="P706" i="40"/>
  <c r="R695" i="40"/>
  <c r="U695" i="40" s="1"/>
  <c r="Y695" i="40" s="1"/>
  <c r="P690" i="40"/>
  <c r="P679" i="40"/>
  <c r="P676" i="40" s="1"/>
  <c r="R669" i="40"/>
  <c r="U669" i="40" s="1"/>
  <c r="Y669" i="40" s="1"/>
  <c r="S665" i="40"/>
  <c r="T658" i="40"/>
  <c r="P652" i="40"/>
  <c r="R642" i="40"/>
  <c r="R641" i="40" s="1"/>
  <c r="R640" i="40" s="1"/>
  <c r="D641" i="40"/>
  <c r="S638" i="40"/>
  <c r="S637" i="40" s="1"/>
  <c r="R625" i="40"/>
  <c r="U625" i="40" s="1"/>
  <c r="Y625" i="40" s="1"/>
  <c r="P618" i="40"/>
  <c r="P617" i="40" s="1"/>
  <c r="W616" i="40"/>
  <c r="Y616" i="40" s="1"/>
  <c r="P613" i="40"/>
  <c r="P610" i="40" s="1"/>
  <c r="O609" i="40"/>
  <c r="O462" i="40" s="1"/>
  <c r="T590" i="40"/>
  <c r="Y541" i="40"/>
  <c r="P518" i="40"/>
  <c r="Q518" i="40"/>
  <c r="R518" i="40"/>
  <c r="S518" i="40"/>
  <c r="T518" i="40"/>
  <c r="V518" i="40"/>
  <c r="W518" i="40"/>
  <c r="P230" i="40"/>
  <c r="Q230" i="40"/>
  <c r="R230" i="40"/>
  <c r="S230" i="40"/>
  <c r="T230" i="40"/>
  <c r="V230" i="40"/>
  <c r="W230" i="40"/>
  <c r="X230" i="40"/>
  <c r="D610" i="40"/>
  <c r="X785" i="40"/>
  <c r="S784" i="40"/>
  <c r="P774" i="40"/>
  <c r="V772" i="40"/>
  <c r="X764" i="40"/>
  <c r="V760" i="40"/>
  <c r="X755" i="40"/>
  <c r="Y755" i="40" s="1"/>
  <c r="X750" i="40"/>
  <c r="Y750" i="40" s="1"/>
  <c r="X741" i="40"/>
  <c r="Y741" i="40" s="1"/>
  <c r="P732" i="40"/>
  <c r="V729" i="40"/>
  <c r="Q728" i="40"/>
  <c r="U728" i="40" s="1"/>
  <c r="P718" i="40"/>
  <c r="V716" i="40"/>
  <c r="Q714" i="40"/>
  <c r="W712" i="40"/>
  <c r="R711" i="40"/>
  <c r="U711" i="40" s="1"/>
  <c r="P695" i="40"/>
  <c r="P691" i="40" s="1"/>
  <c r="V693" i="40"/>
  <c r="X687" i="40"/>
  <c r="Y687" i="40" s="1"/>
  <c r="W684" i="40"/>
  <c r="R683" i="40"/>
  <c r="U683" i="40" s="1"/>
  <c r="Y683" i="40" s="1"/>
  <c r="P669" i="40"/>
  <c r="V666" i="40"/>
  <c r="Q665" i="40"/>
  <c r="U665" i="40" s="1"/>
  <c r="W660" i="40"/>
  <c r="R658" i="40"/>
  <c r="U658" i="40" s="1"/>
  <c r="P642" i="40"/>
  <c r="P641" i="40" s="1"/>
  <c r="P640" i="40" s="1"/>
  <c r="V639" i="40"/>
  <c r="V637" i="40" s="1"/>
  <c r="Q638" i="40"/>
  <c r="P625" i="40"/>
  <c r="P620" i="40" s="1"/>
  <c r="Q590" i="40"/>
  <c r="U590" i="40" s="1"/>
  <c r="Y590" i="40" s="1"/>
  <c r="P569" i="40"/>
  <c r="Q569" i="40"/>
  <c r="R569" i="40"/>
  <c r="S569" i="40"/>
  <c r="V569" i="40"/>
  <c r="W569" i="40"/>
  <c r="X569" i="40"/>
  <c r="X536" i="40"/>
  <c r="W785" i="40"/>
  <c r="R784" i="40"/>
  <c r="T781" i="40"/>
  <c r="U781" i="40" s="1"/>
  <c r="Y781" i="40" s="1"/>
  <c r="X766" i="40"/>
  <c r="W764" i="40"/>
  <c r="V712" i="40"/>
  <c r="V684" i="40"/>
  <c r="V660" i="40"/>
  <c r="Y612" i="40"/>
  <c r="Y610" i="40" s="1"/>
  <c r="Y605" i="40"/>
  <c r="U578" i="40"/>
  <c r="Y578" i="40" s="1"/>
  <c r="U553" i="40"/>
  <c r="Y553" i="40" s="1"/>
  <c r="P548" i="40"/>
  <c r="Q548" i="40"/>
  <c r="R548" i="40"/>
  <c r="S548" i="40"/>
  <c r="V548" i="40"/>
  <c r="W548" i="40"/>
  <c r="X548" i="40"/>
  <c r="X544" i="40" s="1"/>
  <c r="D464" i="40"/>
  <c r="P437" i="40"/>
  <c r="T437" i="40"/>
  <c r="U437" i="40" s="1"/>
  <c r="Y437" i="40" s="1"/>
  <c r="T772" i="40"/>
  <c r="U603" i="40"/>
  <c r="Y603" i="40" s="1"/>
  <c r="V590" i="40"/>
  <c r="W590" i="40"/>
  <c r="X590" i="40"/>
  <c r="R590" i="40"/>
  <c r="U564" i="40"/>
  <c r="Y564" i="40" s="1"/>
  <c r="W745" i="40"/>
  <c r="T712" i="40"/>
  <c r="T684" i="40"/>
  <c r="T660" i="40"/>
  <c r="U596" i="40"/>
  <c r="Y596" i="40" s="1"/>
  <c r="V593" i="40"/>
  <c r="W593" i="40"/>
  <c r="X593" i="40"/>
  <c r="Q593" i="40"/>
  <c r="U593" i="40" s="1"/>
  <c r="P568" i="40"/>
  <c r="Q568" i="40"/>
  <c r="R568" i="40"/>
  <c r="S568" i="40"/>
  <c r="T568" i="40"/>
  <c r="W568" i="40"/>
  <c r="U557" i="40"/>
  <c r="Y557" i="40" s="1"/>
  <c r="P547" i="40"/>
  <c r="Q547" i="40"/>
  <c r="D544" i="40"/>
  <c r="F544" i="40" s="1"/>
  <c r="R547" i="40"/>
  <c r="S547" i="40"/>
  <c r="T547" i="40"/>
  <c r="V547" i="40"/>
  <c r="V544" i="40" s="1"/>
  <c r="W547" i="40"/>
  <c r="P450" i="40"/>
  <c r="P449" i="40" s="1"/>
  <c r="R431" i="40"/>
  <c r="S431" i="40"/>
  <c r="T431" i="40"/>
  <c r="W431" i="40"/>
  <c r="P431" i="40"/>
  <c r="Q431" i="40"/>
  <c r="U431" i="40" s="1"/>
  <c r="V431" i="40"/>
  <c r="X431" i="40"/>
  <c r="V421" i="40"/>
  <c r="T785" i="40"/>
  <c r="R772" i="40"/>
  <c r="Q758" i="40"/>
  <c r="U758" i="40" s="1"/>
  <c r="Y758" i="40" s="1"/>
  <c r="X754" i="40"/>
  <c r="Y754" i="40" s="1"/>
  <c r="W747" i="40"/>
  <c r="V745" i="40"/>
  <c r="W730" i="40"/>
  <c r="R729" i="40"/>
  <c r="V720" i="40"/>
  <c r="Q719" i="40"/>
  <c r="U719" i="40" s="1"/>
  <c r="Y719" i="40" s="1"/>
  <c r="W717" i="40"/>
  <c r="R716" i="40"/>
  <c r="S712" i="40"/>
  <c r="Q696" i="40"/>
  <c r="U696" i="40" s="1"/>
  <c r="Y696" i="40" s="1"/>
  <c r="W694" i="40"/>
  <c r="W691" i="40" s="1"/>
  <c r="R693" i="40"/>
  <c r="D691" i="40"/>
  <c r="F691" i="40" s="1"/>
  <c r="S684" i="40"/>
  <c r="Q671" i="40"/>
  <c r="U671" i="40" s="1"/>
  <c r="Y671" i="40" s="1"/>
  <c r="W667" i="40"/>
  <c r="R666" i="40"/>
  <c r="S660" i="40"/>
  <c r="Q643" i="40"/>
  <c r="U643" i="40" s="1"/>
  <c r="Y643" i="40" s="1"/>
  <c r="R639" i="40"/>
  <c r="R637" i="40" s="1"/>
  <c r="V629" i="40"/>
  <c r="Y629" i="40" s="1"/>
  <c r="Q628" i="40"/>
  <c r="U628" i="40" s="1"/>
  <c r="Y628" i="40" s="1"/>
  <c r="W623" i="40"/>
  <c r="U599" i="40"/>
  <c r="Y599" i="40" s="1"/>
  <c r="X575" i="40"/>
  <c r="Y555" i="40"/>
  <c r="Y530" i="40"/>
  <c r="Y512" i="40"/>
  <c r="Y508" i="40"/>
  <c r="Y469" i="40"/>
  <c r="V253" i="40"/>
  <c r="S785" i="40"/>
  <c r="U785" i="40" s="1"/>
  <c r="Y785" i="40" s="1"/>
  <c r="Q772" i="40"/>
  <c r="T766" i="40"/>
  <c r="U766" i="40" s="1"/>
  <c r="Y766" i="40" s="1"/>
  <c r="S764" i="40"/>
  <c r="Q760" i="40"/>
  <c r="U760" i="40" s="1"/>
  <c r="T743" i="40"/>
  <c r="T735" i="40" s="1"/>
  <c r="T734" i="40" s="1"/>
  <c r="V730" i="40"/>
  <c r="Q729" i="40"/>
  <c r="U729" i="40" s="1"/>
  <c r="V717" i="40"/>
  <c r="Q716" i="40"/>
  <c r="R712" i="40"/>
  <c r="X710" i="40"/>
  <c r="T705" i="40"/>
  <c r="V694" i="40"/>
  <c r="Q693" i="40"/>
  <c r="X688" i="40"/>
  <c r="R684" i="40"/>
  <c r="X682" i="40"/>
  <c r="V667" i="40"/>
  <c r="Q666" i="40"/>
  <c r="U666" i="40" s="1"/>
  <c r="Y666" i="40" s="1"/>
  <c r="R660" i="40"/>
  <c r="X657" i="40"/>
  <c r="T650" i="40"/>
  <c r="U650" i="40" s="1"/>
  <c r="Y650" i="40" s="1"/>
  <c r="Q639" i="40"/>
  <c r="U639" i="40" s="1"/>
  <c r="Y639" i="40" s="1"/>
  <c r="V623" i="40"/>
  <c r="Q588" i="40"/>
  <c r="R588" i="40"/>
  <c r="S588" i="40"/>
  <c r="T588" i="40"/>
  <c r="V588" i="40"/>
  <c r="W588" i="40"/>
  <c r="X588" i="40"/>
  <c r="U542" i="40"/>
  <c r="Y542" i="40" s="1"/>
  <c r="U535" i="40"/>
  <c r="Y535" i="40" s="1"/>
  <c r="U525" i="40"/>
  <c r="P456" i="40"/>
  <c r="V451" i="40"/>
  <c r="R764" i="40"/>
  <c r="U764" i="40" s="1"/>
  <c r="Y764" i="40" s="1"/>
  <c r="T745" i="40"/>
  <c r="S743" i="40"/>
  <c r="Q712" i="40"/>
  <c r="W710" i="40"/>
  <c r="X706" i="40"/>
  <c r="X698" i="40" s="1"/>
  <c r="X690" i="40"/>
  <c r="W688" i="40"/>
  <c r="Q684" i="40"/>
  <c r="U684" i="40" s="1"/>
  <c r="Y684" i="40" s="1"/>
  <c r="W682" i="40"/>
  <c r="X679" i="40"/>
  <c r="X676" i="40" s="1"/>
  <c r="X675" i="40" s="1"/>
  <c r="Q660" i="40"/>
  <c r="U660" i="40" s="1"/>
  <c r="Y660" i="40" s="1"/>
  <c r="W657" i="40"/>
  <c r="X652" i="40"/>
  <c r="X645" i="40" s="1"/>
  <c r="X644" i="40" s="1"/>
  <c r="X618" i="40"/>
  <c r="X617" i="40" s="1"/>
  <c r="P592" i="40"/>
  <c r="Q592" i="40"/>
  <c r="R592" i="40"/>
  <c r="S592" i="40"/>
  <c r="V592" i="40"/>
  <c r="W592" i="40"/>
  <c r="X592" i="40"/>
  <c r="S536" i="40"/>
  <c r="Y452" i="40"/>
  <c r="S745" i="40"/>
  <c r="R743" i="40"/>
  <c r="U743" i="40" s="1"/>
  <c r="Y743" i="40" s="1"/>
  <c r="V710" i="40"/>
  <c r="V698" i="40" s="1"/>
  <c r="W706" i="40"/>
  <c r="W698" i="40" s="1"/>
  <c r="W690" i="40"/>
  <c r="V688" i="40"/>
  <c r="V682" i="40"/>
  <c r="V676" i="40" s="1"/>
  <c r="W679" i="40"/>
  <c r="D676" i="40"/>
  <c r="W652" i="40"/>
  <c r="W645" i="40" s="1"/>
  <c r="W644" i="40" s="1"/>
  <c r="W618" i="40"/>
  <c r="W617" i="40" s="1"/>
  <c r="T575" i="40"/>
  <c r="V575" i="40"/>
  <c r="W575" i="40"/>
  <c r="P575" i="40"/>
  <c r="R575" i="40"/>
  <c r="U575" i="40" s="1"/>
  <c r="Y575" i="40" s="1"/>
  <c r="Y500" i="40"/>
  <c r="P391" i="40"/>
  <c r="Q391" i="40"/>
  <c r="R391" i="40"/>
  <c r="S391" i="40"/>
  <c r="T391" i="40"/>
  <c r="V391" i="40"/>
  <c r="V379" i="40" s="1"/>
  <c r="W391" i="40"/>
  <c r="X391" i="40"/>
  <c r="V690" i="40"/>
  <c r="P488" i="40"/>
  <c r="Q488" i="40"/>
  <c r="R488" i="40"/>
  <c r="S488" i="40"/>
  <c r="T488" i="40"/>
  <c r="V488" i="40"/>
  <c r="W488" i="40"/>
  <c r="X488" i="40"/>
  <c r="S450" i="40"/>
  <c r="S449" i="40" s="1"/>
  <c r="Q745" i="40"/>
  <c r="W732" i="40"/>
  <c r="R730" i="40"/>
  <c r="U730" i="40" s="1"/>
  <c r="Y730" i="40" s="1"/>
  <c r="X728" i="40"/>
  <c r="Q720" i="40"/>
  <c r="U720" i="40" s="1"/>
  <c r="Y720" i="40" s="1"/>
  <c r="W718" i="40"/>
  <c r="R717" i="40"/>
  <c r="X714" i="40"/>
  <c r="T710" i="40"/>
  <c r="Q698" i="40"/>
  <c r="W695" i="40"/>
  <c r="R694" i="40"/>
  <c r="T688" i="40"/>
  <c r="T682" i="40"/>
  <c r="V674" i="40"/>
  <c r="Y674" i="40" s="1"/>
  <c r="W669" i="40"/>
  <c r="R667" i="40"/>
  <c r="X665" i="40"/>
  <c r="T657" i="40"/>
  <c r="V648" i="40"/>
  <c r="W642" i="40"/>
  <c r="W641" i="40" s="1"/>
  <c r="W640" i="40" s="1"/>
  <c r="X638" i="40"/>
  <c r="X637" i="40" s="1"/>
  <c r="W625" i="40"/>
  <c r="R623" i="40"/>
  <c r="R620" i="40" s="1"/>
  <c r="D620" i="40"/>
  <c r="F620" i="40" s="1"/>
  <c r="E462" i="40"/>
  <c r="V591" i="40"/>
  <c r="R583" i="40"/>
  <c r="S583" i="40"/>
  <c r="U583" i="40" s="1"/>
  <c r="Y583" i="40" s="1"/>
  <c r="T583" i="40"/>
  <c r="W583" i="40"/>
  <c r="X583" i="40"/>
  <c r="P536" i="40"/>
  <c r="Y478" i="40"/>
  <c r="Y455" i="40"/>
  <c r="Y446" i="40"/>
  <c r="V732" i="40"/>
  <c r="Y732" i="40" s="1"/>
  <c r="W728" i="40"/>
  <c r="V718" i="40"/>
  <c r="Q717" i="40"/>
  <c r="W714" i="40"/>
  <c r="X711" i="40"/>
  <c r="S710" i="40"/>
  <c r="T706" i="40"/>
  <c r="V695" i="40"/>
  <c r="Q694" i="40"/>
  <c r="U694" i="40" s="1"/>
  <c r="T690" i="40"/>
  <c r="S688" i="40"/>
  <c r="X683" i="40"/>
  <c r="S682" i="40"/>
  <c r="T679" i="40"/>
  <c r="V669" i="40"/>
  <c r="Q667" i="40"/>
  <c r="U667" i="40" s="1"/>
  <c r="W665" i="40"/>
  <c r="X658" i="40"/>
  <c r="S657" i="40"/>
  <c r="T652" i="40"/>
  <c r="V642" i="40"/>
  <c r="V641" i="40" s="1"/>
  <c r="V640" i="40" s="1"/>
  <c r="W638" i="40"/>
  <c r="W637" i="40" s="1"/>
  <c r="V625" i="40"/>
  <c r="Q623" i="40"/>
  <c r="T618" i="40"/>
  <c r="T617" i="40" s="1"/>
  <c r="R607" i="40"/>
  <c r="U607" i="40" s="1"/>
  <c r="Y607" i="40" s="1"/>
  <c r="S607" i="40"/>
  <c r="T607" i="40"/>
  <c r="X607" i="40"/>
  <c r="R533" i="40"/>
  <c r="U533" i="40" s="1"/>
  <c r="Y533" i="40" s="1"/>
  <c r="S533" i="40"/>
  <c r="T533" i="40"/>
  <c r="W533" i="40"/>
  <c r="X533" i="40"/>
  <c r="P533" i="40"/>
  <c r="X784" i="40"/>
  <c r="W711" i="40"/>
  <c r="R710" i="40"/>
  <c r="R698" i="40" s="1"/>
  <c r="S706" i="40"/>
  <c r="U706" i="40" s="1"/>
  <c r="Y706" i="40" s="1"/>
  <c r="S690" i="40"/>
  <c r="U690" i="40" s="1"/>
  <c r="Y690" i="40" s="1"/>
  <c r="R688" i="40"/>
  <c r="U688" i="40" s="1"/>
  <c r="Y688" i="40" s="1"/>
  <c r="W683" i="40"/>
  <c r="R682" i="40"/>
  <c r="R676" i="40" s="1"/>
  <c r="S679" i="40"/>
  <c r="W658" i="40"/>
  <c r="R657" i="40"/>
  <c r="U657" i="40" s="1"/>
  <c r="Y657" i="40" s="1"/>
  <c r="S652" i="40"/>
  <c r="U652" i="40" s="1"/>
  <c r="Y652" i="40" s="1"/>
  <c r="S618" i="40"/>
  <c r="S617" i="40" s="1"/>
  <c r="S609" i="40" s="1"/>
  <c r="T597" i="40"/>
  <c r="U597" i="40" s="1"/>
  <c r="Y597" i="40" s="1"/>
  <c r="V597" i="40"/>
  <c r="W597" i="40"/>
  <c r="P597" i="40"/>
  <c r="U556" i="40"/>
  <c r="Y556" i="40" s="1"/>
  <c r="Y505" i="40"/>
  <c r="U470" i="40"/>
  <c r="Y470" i="40" s="1"/>
  <c r="R618" i="40"/>
  <c r="R617" i="40" s="1"/>
  <c r="P591" i="40"/>
  <c r="Q591" i="40"/>
  <c r="R591" i="40"/>
  <c r="S591" i="40"/>
  <c r="W591" i="40"/>
  <c r="R560" i="40"/>
  <c r="U560" i="40" s="1"/>
  <c r="Y560" i="40" s="1"/>
  <c r="S560" i="40"/>
  <c r="T560" i="40"/>
  <c r="W560" i="40"/>
  <c r="X560" i="40"/>
  <c r="P560" i="40"/>
  <c r="P520" i="40"/>
  <c r="Q520" i="40"/>
  <c r="U520" i="40" s="1"/>
  <c r="R520" i="40"/>
  <c r="S520" i="40"/>
  <c r="V520" i="40"/>
  <c r="W520" i="40"/>
  <c r="X520" i="40"/>
  <c r="R554" i="40"/>
  <c r="U554" i="40" s="1"/>
  <c r="Y554" i="40" s="1"/>
  <c r="R540" i="40"/>
  <c r="U540" i="40" s="1"/>
  <c r="R525" i="40"/>
  <c r="S521" i="40"/>
  <c r="P511" i="40"/>
  <c r="R499" i="40"/>
  <c r="U499" i="40" s="1"/>
  <c r="Y499" i="40" s="1"/>
  <c r="W497" i="40"/>
  <c r="Y497" i="40" s="1"/>
  <c r="R493" i="40"/>
  <c r="U493" i="40" s="1"/>
  <c r="Y493" i="40" s="1"/>
  <c r="S490" i="40"/>
  <c r="P477" i="40"/>
  <c r="R468" i="40"/>
  <c r="U468" i="40" s="1"/>
  <c r="T429" i="40"/>
  <c r="P416" i="40"/>
  <c r="D412" i="40"/>
  <c r="F412" i="40" s="1"/>
  <c r="Q416" i="40"/>
  <c r="R416" i="40"/>
  <c r="S416" i="40"/>
  <c r="S412" i="40" s="1"/>
  <c r="T416" i="40"/>
  <c r="T412" i="40" s="1"/>
  <c r="V416" i="40"/>
  <c r="W416" i="40"/>
  <c r="W412" i="40" s="1"/>
  <c r="Y237" i="40"/>
  <c r="X459" i="40"/>
  <c r="X448" i="40"/>
  <c r="S429" i="40"/>
  <c r="X587" i="40"/>
  <c r="Q570" i="40"/>
  <c r="U570" i="40" s="1"/>
  <c r="R566" i="40"/>
  <c r="U566" i="40" s="1"/>
  <c r="Y566" i="40" s="1"/>
  <c r="X564" i="40"/>
  <c r="S561" i="40"/>
  <c r="U561" i="40" s="1"/>
  <c r="Y561" i="40" s="1"/>
  <c r="P554" i="40"/>
  <c r="V551" i="40"/>
  <c r="Q550" i="40"/>
  <c r="U550" i="40" s="1"/>
  <c r="P540" i="40"/>
  <c r="P525" i="40"/>
  <c r="V522" i="40"/>
  <c r="Q521" i="40"/>
  <c r="R516" i="40"/>
  <c r="U516" i="40" s="1"/>
  <c r="P499" i="40"/>
  <c r="P493" i="40"/>
  <c r="Q490" i="40"/>
  <c r="W487" i="40"/>
  <c r="R485" i="40"/>
  <c r="U485" i="40" s="1"/>
  <c r="R482" i="40"/>
  <c r="U482" i="40" s="1"/>
  <c r="Y482" i="40" s="1"/>
  <c r="P468" i="40"/>
  <c r="P464" i="40" s="1"/>
  <c r="W459" i="40"/>
  <c r="R458" i="40"/>
  <c r="U458" i="40" s="1"/>
  <c r="W448" i="40"/>
  <c r="U430" i="40"/>
  <c r="Q429" i="40"/>
  <c r="P427" i="40"/>
  <c r="Q427" i="40"/>
  <c r="R427" i="40"/>
  <c r="S427" i="40"/>
  <c r="V427" i="40"/>
  <c r="W427" i="40"/>
  <c r="X427" i="40"/>
  <c r="X421" i="40" s="1"/>
  <c r="Y381" i="40"/>
  <c r="S364" i="40"/>
  <c r="S359" i="40"/>
  <c r="S238" i="40"/>
  <c r="V487" i="40"/>
  <c r="V459" i="40"/>
  <c r="V448" i="40"/>
  <c r="U439" i="40"/>
  <c r="Y439" i="40" s="1"/>
  <c r="P429" i="40"/>
  <c r="Y337" i="40"/>
  <c r="U296" i="40"/>
  <c r="Y296" i="40" s="1"/>
  <c r="U284" i="40"/>
  <c r="Y284" i="40" s="1"/>
  <c r="W253" i="40"/>
  <c r="P426" i="40"/>
  <c r="Q426" i="40"/>
  <c r="R426" i="40"/>
  <c r="S426" i="40"/>
  <c r="S421" i="40" s="1"/>
  <c r="T426" i="40"/>
  <c r="D421" i="40"/>
  <c r="F421" i="40" s="1"/>
  <c r="V426" i="40"/>
  <c r="W426" i="40"/>
  <c r="W421" i="40" s="1"/>
  <c r="X253" i="40"/>
  <c r="T487" i="40"/>
  <c r="T459" i="40"/>
  <c r="T448" i="40"/>
  <c r="P443" i="40"/>
  <c r="Q443" i="40"/>
  <c r="U443" i="40" s="1"/>
  <c r="Y443" i="40" s="1"/>
  <c r="R443" i="40"/>
  <c r="V443" i="40"/>
  <c r="W439" i="40"/>
  <c r="R439" i="40"/>
  <c r="P436" i="40"/>
  <c r="R436" i="40"/>
  <c r="U436" i="40" s="1"/>
  <c r="W436" i="40"/>
  <c r="X436" i="40"/>
  <c r="T421" i="40"/>
  <c r="X412" i="40"/>
  <c r="P407" i="40"/>
  <c r="Q407" i="40"/>
  <c r="R407" i="40"/>
  <c r="S407" i="40"/>
  <c r="V407" i="40"/>
  <c r="W407" i="40"/>
  <c r="X407" i="40"/>
  <c r="Y345" i="40"/>
  <c r="U329" i="40"/>
  <c r="Y329" i="40" s="1"/>
  <c r="U308" i="40"/>
  <c r="Y308" i="40" s="1"/>
  <c r="T253" i="40"/>
  <c r="U252" i="40"/>
  <c r="Y252" i="40" s="1"/>
  <c r="P238" i="40"/>
  <c r="R595" i="40"/>
  <c r="T587" i="40"/>
  <c r="R571" i="40"/>
  <c r="T564" i="40"/>
  <c r="R551" i="40"/>
  <c r="W539" i="40"/>
  <c r="R522" i="40"/>
  <c r="T514" i="40"/>
  <c r="R491" i="40"/>
  <c r="S487" i="40"/>
  <c r="S459" i="40"/>
  <c r="S448" i="40"/>
  <c r="Q441" i="40"/>
  <c r="U441" i="40" s="1"/>
  <c r="V441" i="40"/>
  <c r="W441" i="40"/>
  <c r="X441" i="40"/>
  <c r="F360" i="40"/>
  <c r="F359" i="40" s="1"/>
  <c r="R172" i="40"/>
  <c r="S172" i="40"/>
  <c r="T172" i="40"/>
  <c r="W172" i="40"/>
  <c r="X172" i="40"/>
  <c r="P172" i="40"/>
  <c r="Q172" i="40"/>
  <c r="U172" i="40" s="1"/>
  <c r="V172" i="40"/>
  <c r="Q595" i="40"/>
  <c r="S587" i="40"/>
  <c r="U587" i="40" s="1"/>
  <c r="Y587" i="40" s="1"/>
  <c r="Q571" i="40"/>
  <c r="X565" i="40"/>
  <c r="S564" i="40"/>
  <c r="T559" i="40"/>
  <c r="U559" i="40" s="1"/>
  <c r="Y559" i="40" s="1"/>
  <c r="Q551" i="40"/>
  <c r="U551" i="40" s="1"/>
  <c r="Y551" i="40" s="1"/>
  <c r="V539" i="40"/>
  <c r="Q536" i="40"/>
  <c r="T532" i="40"/>
  <c r="Q522" i="40"/>
  <c r="U522" i="40" s="1"/>
  <c r="Y522" i="40" s="1"/>
  <c r="X515" i="40"/>
  <c r="S514" i="40"/>
  <c r="U514" i="40" s="1"/>
  <c r="Y514" i="40" s="1"/>
  <c r="T510" i="40"/>
  <c r="U510" i="40" s="1"/>
  <c r="Y510" i="40" s="1"/>
  <c r="Q491" i="40"/>
  <c r="U491" i="40" s="1"/>
  <c r="Y491" i="40" s="1"/>
  <c r="R487" i="40"/>
  <c r="X483" i="40"/>
  <c r="Y483" i="40" s="1"/>
  <c r="X480" i="40"/>
  <c r="X464" i="40" s="1"/>
  <c r="X463" i="40" s="1"/>
  <c r="T476" i="40"/>
  <c r="V467" i="40"/>
  <c r="Y467" i="40" s="1"/>
  <c r="R459" i="40"/>
  <c r="X457" i="40"/>
  <c r="X456" i="40" s="1"/>
  <c r="X450" i="40" s="1"/>
  <c r="X449" i="40" s="1"/>
  <c r="R448" i="40"/>
  <c r="R421" i="40"/>
  <c r="P406" i="40"/>
  <c r="Q406" i="40"/>
  <c r="R406" i="40"/>
  <c r="S406" i="40"/>
  <c r="T406" i="40"/>
  <c r="V406" i="40"/>
  <c r="W406" i="40"/>
  <c r="Y355" i="40"/>
  <c r="U320" i="40"/>
  <c r="Y320" i="40" s="1"/>
  <c r="Y269" i="40"/>
  <c r="W565" i="40"/>
  <c r="S532" i="40"/>
  <c r="U532" i="40" s="1"/>
  <c r="Y532" i="40" s="1"/>
  <c r="W515" i="40"/>
  <c r="X511" i="40"/>
  <c r="Q487" i="40"/>
  <c r="W480" i="40"/>
  <c r="X477" i="40"/>
  <c r="S476" i="40"/>
  <c r="S464" i="40" s="1"/>
  <c r="Q459" i="40"/>
  <c r="U459" i="40" s="1"/>
  <c r="Y459" i="40" s="1"/>
  <c r="W457" i="40"/>
  <c r="W456" i="40" s="1"/>
  <c r="W450" i="40" s="1"/>
  <c r="W449" i="40" s="1"/>
  <c r="Q448" i="40"/>
  <c r="U448" i="40" s="1"/>
  <c r="Y448" i="40" s="1"/>
  <c r="P435" i="40"/>
  <c r="P421" i="40"/>
  <c r="Y402" i="40"/>
  <c r="Y399" i="40"/>
  <c r="O368" i="40"/>
  <c r="O7" i="40" s="1"/>
  <c r="O6" i="40" s="1"/>
  <c r="P355" i="40"/>
  <c r="V355" i="40"/>
  <c r="Y347" i="40"/>
  <c r="U273" i="40"/>
  <c r="Y273" i="40" s="1"/>
  <c r="Y256" i="40"/>
  <c r="S253" i="40"/>
  <c r="V565" i="40"/>
  <c r="V515" i="40"/>
  <c r="W511" i="40"/>
  <c r="V480" i="40"/>
  <c r="W477" i="40"/>
  <c r="X461" i="40"/>
  <c r="X460" i="40" s="1"/>
  <c r="V457" i="40"/>
  <c r="V456" i="40" s="1"/>
  <c r="Y297" i="40"/>
  <c r="Y285" i="40"/>
  <c r="P253" i="40"/>
  <c r="V238" i="40"/>
  <c r="Y254" i="40"/>
  <c r="P199" i="40"/>
  <c r="Q199" i="40"/>
  <c r="R199" i="40"/>
  <c r="S199" i="40"/>
  <c r="V199" i="40"/>
  <c r="W199" i="40"/>
  <c r="T199" i="40"/>
  <c r="X199" i="40"/>
  <c r="X570" i="40"/>
  <c r="T565" i="40"/>
  <c r="W554" i="40"/>
  <c r="X550" i="40"/>
  <c r="W540" i="40"/>
  <c r="W525" i="40"/>
  <c r="X521" i="40"/>
  <c r="T515" i="40"/>
  <c r="W499" i="40"/>
  <c r="W493" i="40"/>
  <c r="X490" i="40"/>
  <c r="T480" i="40"/>
  <c r="W468" i="40"/>
  <c r="W464" i="40" s="1"/>
  <c r="V461" i="40"/>
  <c r="V460" i="40" s="1"/>
  <c r="Q460" i="40"/>
  <c r="T457" i="40"/>
  <c r="T456" i="40" s="1"/>
  <c r="T450" i="40" s="1"/>
  <c r="T449" i="40" s="1"/>
  <c r="P438" i="40"/>
  <c r="R438" i="40"/>
  <c r="U438" i="40" s="1"/>
  <c r="Y438" i="40" s="1"/>
  <c r="W438" i="40"/>
  <c r="X438" i="40"/>
  <c r="Y334" i="40"/>
  <c r="W570" i="40"/>
  <c r="X566" i="40"/>
  <c r="S565" i="40"/>
  <c r="V554" i="40"/>
  <c r="W550" i="40"/>
  <c r="V540" i="40"/>
  <c r="V525" i="40"/>
  <c r="W521" i="40"/>
  <c r="X516" i="40"/>
  <c r="S515" i="40"/>
  <c r="T511" i="40"/>
  <c r="V499" i="40"/>
  <c r="V493" i="40"/>
  <c r="W490" i="40"/>
  <c r="X485" i="40"/>
  <c r="X482" i="40"/>
  <c r="S480" i="40"/>
  <c r="T477" i="40"/>
  <c r="V468" i="40"/>
  <c r="X458" i="40"/>
  <c r="S457" i="40"/>
  <c r="S456" i="40" s="1"/>
  <c r="U451" i="40"/>
  <c r="U444" i="40"/>
  <c r="Y444" i="40" s="1"/>
  <c r="P434" i="40"/>
  <c r="Q434" i="40"/>
  <c r="D433" i="40"/>
  <c r="F433" i="40" s="1"/>
  <c r="R434" i="40"/>
  <c r="T434" i="40"/>
  <c r="T433" i="40" s="1"/>
  <c r="V434" i="40"/>
  <c r="W434" i="40"/>
  <c r="X434" i="40"/>
  <c r="P412" i="40"/>
  <c r="U323" i="40"/>
  <c r="Y323" i="40" s="1"/>
  <c r="Y309" i="40"/>
  <c r="P181" i="40"/>
  <c r="Q181" i="40"/>
  <c r="R181" i="40"/>
  <c r="S181" i="40"/>
  <c r="V181" i="40"/>
  <c r="W181" i="40"/>
  <c r="X181" i="40"/>
  <c r="T181" i="40"/>
  <c r="T603" i="40"/>
  <c r="T580" i="40"/>
  <c r="U580" i="40" s="1"/>
  <c r="Y580" i="40" s="1"/>
  <c r="W566" i="40"/>
  <c r="R565" i="40"/>
  <c r="T528" i="40"/>
  <c r="U528" i="40" s="1"/>
  <c r="Y528" i="40" s="1"/>
  <c r="W516" i="40"/>
  <c r="R515" i="40"/>
  <c r="U515" i="40" s="1"/>
  <c r="Y515" i="40" s="1"/>
  <c r="S511" i="40"/>
  <c r="U511" i="40" s="1"/>
  <c r="Y511" i="40" s="1"/>
  <c r="T507" i="40"/>
  <c r="U507" i="40" s="1"/>
  <c r="Y507" i="40" s="1"/>
  <c r="T503" i="40"/>
  <c r="U503" i="40" s="1"/>
  <c r="Y503" i="40" s="1"/>
  <c r="W485" i="40"/>
  <c r="W482" i="40"/>
  <c r="R480" i="40"/>
  <c r="U480" i="40" s="1"/>
  <c r="Y480" i="40" s="1"/>
  <c r="S477" i="40"/>
  <c r="U477" i="40" s="1"/>
  <c r="Y477" i="40" s="1"/>
  <c r="T472" i="40"/>
  <c r="U472" i="40" s="1"/>
  <c r="Y472" i="40" s="1"/>
  <c r="T461" i="40"/>
  <c r="T460" i="40" s="1"/>
  <c r="W458" i="40"/>
  <c r="R457" i="40"/>
  <c r="R456" i="40" s="1"/>
  <c r="D456" i="40"/>
  <c r="F456" i="40" s="1"/>
  <c r="F450" i="40" s="1"/>
  <c r="F449" i="40" s="1"/>
  <c r="P447" i="40"/>
  <c r="V447" i="40"/>
  <c r="Y447" i="40" s="1"/>
  <c r="Q440" i="40"/>
  <c r="R440" i="40"/>
  <c r="S440" i="40"/>
  <c r="S433" i="40" s="1"/>
  <c r="W440" i="40"/>
  <c r="U351" i="40"/>
  <c r="Y351" i="40" s="1"/>
  <c r="U276" i="40"/>
  <c r="Y276" i="40" s="1"/>
  <c r="V444" i="40"/>
  <c r="W444" i="40"/>
  <c r="U428" i="40"/>
  <c r="Y428" i="40" s="1"/>
  <c r="P417" i="40"/>
  <c r="Q417" i="40"/>
  <c r="R417" i="40"/>
  <c r="R412" i="40" s="1"/>
  <c r="S417" i="40"/>
  <c r="V417" i="40"/>
  <c r="W417" i="40"/>
  <c r="X417" i="40"/>
  <c r="T339" i="40"/>
  <c r="Y301" i="40"/>
  <c r="Y289" i="40"/>
  <c r="Y244" i="40"/>
  <c r="Y238" i="40" s="1"/>
  <c r="Y223" i="40"/>
  <c r="X419" i="40"/>
  <c r="R411" i="40"/>
  <c r="U411" i="40" s="1"/>
  <c r="Y411" i="40" s="1"/>
  <c r="X409" i="40"/>
  <c r="P401" i="40"/>
  <c r="W396" i="40"/>
  <c r="R395" i="40"/>
  <c r="U395" i="40" s="1"/>
  <c r="Y395" i="40" s="1"/>
  <c r="X393" i="40"/>
  <c r="S392" i="40"/>
  <c r="T389" i="40"/>
  <c r="U389" i="40" s="1"/>
  <c r="Y389" i="40" s="1"/>
  <c r="P385" i="40"/>
  <c r="P379" i="40" s="1"/>
  <c r="W380" i="40"/>
  <c r="P375" i="40"/>
  <c r="P369" i="40" s="1"/>
  <c r="W370" i="40"/>
  <c r="R366" i="40"/>
  <c r="U366" i="40" s="1"/>
  <c r="Y366" i="40" s="1"/>
  <c r="T353" i="40"/>
  <c r="U353" i="40" s="1"/>
  <c r="P349" i="40"/>
  <c r="Q344" i="40"/>
  <c r="U344" i="40" s="1"/>
  <c r="W342" i="40"/>
  <c r="R341" i="40"/>
  <c r="R339" i="40" s="1"/>
  <c r="D339" i="40"/>
  <c r="F339" i="40" s="1"/>
  <c r="R236" i="40"/>
  <c r="U236" i="40" s="1"/>
  <c r="Y236" i="40" s="1"/>
  <c r="S231" i="40"/>
  <c r="U231" i="40" s="1"/>
  <c r="Y231" i="40" s="1"/>
  <c r="T227" i="40"/>
  <c r="Q218" i="40"/>
  <c r="U218" i="40" s="1"/>
  <c r="Y218" i="40" s="1"/>
  <c r="V197" i="40"/>
  <c r="U156" i="40"/>
  <c r="Y156" i="40" s="1"/>
  <c r="X390" i="40"/>
  <c r="X354" i="40"/>
  <c r="X228" i="40"/>
  <c r="V419" i="40"/>
  <c r="P411" i="40"/>
  <c r="V409" i="40"/>
  <c r="P395" i="40"/>
  <c r="V393" i="40"/>
  <c r="Q392" i="40"/>
  <c r="W390" i="40"/>
  <c r="T383" i="40"/>
  <c r="U383" i="40" s="1"/>
  <c r="Y383" i="40" s="1"/>
  <c r="P366" i="40"/>
  <c r="P364" i="40" s="1"/>
  <c r="P359" i="40" s="1"/>
  <c r="W354" i="40"/>
  <c r="P341" i="40"/>
  <c r="P339" i="40" s="1"/>
  <c r="W228" i="40"/>
  <c r="R227" i="40"/>
  <c r="T197" i="40"/>
  <c r="P180" i="40"/>
  <c r="Q180" i="40"/>
  <c r="R180" i="40"/>
  <c r="S180" i="40"/>
  <c r="V180" i="40"/>
  <c r="W180" i="40"/>
  <c r="U161" i="40"/>
  <c r="Y161" i="40" s="1"/>
  <c r="X430" i="40"/>
  <c r="X429" i="40" s="1"/>
  <c r="V390" i="40"/>
  <c r="T380" i="40"/>
  <c r="T370" i="40"/>
  <c r="V354" i="40"/>
  <c r="T342" i="40"/>
  <c r="V228" i="40"/>
  <c r="Q227" i="40"/>
  <c r="X204" i="40"/>
  <c r="T201" i="40"/>
  <c r="S197" i="40"/>
  <c r="U159" i="40"/>
  <c r="Y159" i="40" s="1"/>
  <c r="W430" i="40"/>
  <c r="W429" i="40" s="1"/>
  <c r="Q422" i="40"/>
  <c r="T419" i="40"/>
  <c r="Q412" i="40"/>
  <c r="T409" i="40"/>
  <c r="S396" i="40"/>
  <c r="T393" i="40"/>
  <c r="S380" i="40"/>
  <c r="S379" i="40" s="1"/>
  <c r="S370" i="40"/>
  <c r="S342" i="40"/>
  <c r="S339" i="40" s="1"/>
  <c r="Q253" i="40"/>
  <c r="P227" i="40"/>
  <c r="Y166" i="40"/>
  <c r="U45" i="40"/>
  <c r="V430" i="40"/>
  <c r="V429" i="40" s="1"/>
  <c r="X420" i="40"/>
  <c r="S419" i="40"/>
  <c r="U419" i="40" s="1"/>
  <c r="Y419" i="40" s="1"/>
  <c r="X410" i="40"/>
  <c r="S409" i="40"/>
  <c r="R396" i="40"/>
  <c r="X394" i="40"/>
  <c r="S393" i="40"/>
  <c r="T390" i="40"/>
  <c r="R380" i="40"/>
  <c r="D379" i="40"/>
  <c r="F379" i="40" s="1"/>
  <c r="R370" i="40"/>
  <c r="R369" i="40" s="1"/>
  <c r="D369" i="40"/>
  <c r="V367" i="40"/>
  <c r="Y367" i="40" s="1"/>
  <c r="X365" i="40"/>
  <c r="X364" i="40" s="1"/>
  <c r="X359" i="40" s="1"/>
  <c r="T354" i="40"/>
  <c r="R342" i="40"/>
  <c r="T228" i="40"/>
  <c r="W197" i="40"/>
  <c r="X197" i="40"/>
  <c r="Q197" i="40"/>
  <c r="R197" i="40"/>
  <c r="U193" i="40"/>
  <c r="V179" i="40"/>
  <c r="W179" i="40"/>
  <c r="X179" i="40"/>
  <c r="P179" i="40"/>
  <c r="Q179" i="40"/>
  <c r="R179" i="40"/>
  <c r="T179" i="40"/>
  <c r="V166" i="40"/>
  <c r="P166" i="40"/>
  <c r="W420" i="40"/>
  <c r="W410" i="40"/>
  <c r="R409" i="40"/>
  <c r="V397" i="40"/>
  <c r="Y397" i="40" s="1"/>
  <c r="Q396" i="40"/>
  <c r="U396" i="40" s="1"/>
  <c r="Y396" i="40" s="1"/>
  <c r="W394" i="40"/>
  <c r="R393" i="40"/>
  <c r="S390" i="40"/>
  <c r="V381" i="40"/>
  <c r="Q380" i="40"/>
  <c r="V371" i="40"/>
  <c r="V369" i="40" s="1"/>
  <c r="Q370" i="40"/>
  <c r="W365" i="40"/>
  <c r="S354" i="40"/>
  <c r="Q342" i="40"/>
  <c r="S228" i="40"/>
  <c r="P204" i="40"/>
  <c r="Q204" i="40"/>
  <c r="R204" i="40"/>
  <c r="V204" i="40"/>
  <c r="W204" i="40"/>
  <c r="V201" i="40"/>
  <c r="W201" i="40"/>
  <c r="X201" i="40"/>
  <c r="P201" i="40"/>
  <c r="Q201" i="40"/>
  <c r="U201" i="40" s="1"/>
  <c r="Y146" i="40"/>
  <c r="V410" i="40"/>
  <c r="Q409" i="40"/>
  <c r="U409" i="40" s="1"/>
  <c r="X404" i="40"/>
  <c r="Y404" i="40" s="1"/>
  <c r="T400" i="40"/>
  <c r="U400" i="40" s="1"/>
  <c r="Y400" i="40" s="1"/>
  <c r="V394" i="40"/>
  <c r="Q393" i="40"/>
  <c r="R390" i="40"/>
  <c r="X388" i="40"/>
  <c r="Y388" i="40" s="1"/>
  <c r="T384" i="40"/>
  <c r="U384" i="40" s="1"/>
  <c r="Y384" i="40" s="1"/>
  <c r="T374" i="40"/>
  <c r="U374" i="40" s="1"/>
  <c r="Y374" i="40" s="1"/>
  <c r="V365" i="40"/>
  <c r="V356" i="40"/>
  <c r="Y356" i="40" s="1"/>
  <c r="R354" i="40"/>
  <c r="R228" i="40"/>
  <c r="R193" i="40"/>
  <c r="S193" i="40"/>
  <c r="T193" i="40"/>
  <c r="W193" i="40"/>
  <c r="X193" i="40"/>
  <c r="Y174" i="40"/>
  <c r="U131" i="40"/>
  <c r="Y131" i="40" s="1"/>
  <c r="X401" i="40"/>
  <c r="Q390" i="40"/>
  <c r="X385" i="40"/>
  <c r="X379" i="40" s="1"/>
  <c r="X375" i="40"/>
  <c r="X369" i="40" s="1"/>
  <c r="Q354" i="40"/>
  <c r="X349" i="40"/>
  <c r="X339" i="40" s="1"/>
  <c r="Q228" i="40"/>
  <c r="T200" i="40"/>
  <c r="U186" i="40"/>
  <c r="Y186" i="40" s="1"/>
  <c r="U69" i="40"/>
  <c r="Y69" i="40" s="1"/>
  <c r="T9" i="40"/>
  <c r="R430" i="40"/>
  <c r="R429" i="40" s="1"/>
  <c r="D429" i="40"/>
  <c r="F429" i="40" s="1"/>
  <c r="T420" i="40"/>
  <c r="T410" i="40"/>
  <c r="W401" i="40"/>
  <c r="T394" i="40"/>
  <c r="W385" i="40"/>
  <c r="W375" i="40"/>
  <c r="T365" i="40"/>
  <c r="T364" i="40" s="1"/>
  <c r="W349" i="40"/>
  <c r="X218" i="40"/>
  <c r="Y160" i="40"/>
  <c r="U155" i="40"/>
  <c r="Y155" i="40" s="1"/>
  <c r="Q200" i="40"/>
  <c r="R200" i="40"/>
  <c r="S200" i="40"/>
  <c r="V200" i="40"/>
  <c r="W200" i="40"/>
  <c r="X200" i="40"/>
  <c r="R420" i="40"/>
  <c r="W411" i="40"/>
  <c r="R410" i="40"/>
  <c r="W395" i="40"/>
  <c r="R394" i="40"/>
  <c r="X392" i="40"/>
  <c r="W366" i="40"/>
  <c r="R365" i="40"/>
  <c r="D364" i="40"/>
  <c r="F364" i="40" s="1"/>
  <c r="T361" i="40"/>
  <c r="T352" i="40"/>
  <c r="U352" i="40" s="1"/>
  <c r="Y352" i="40" s="1"/>
  <c r="V344" i="40"/>
  <c r="V339" i="40" s="1"/>
  <c r="W341" i="40"/>
  <c r="W236" i="40"/>
  <c r="X231" i="40"/>
  <c r="V218" i="40"/>
  <c r="Q420" i="40"/>
  <c r="Q410" i="40"/>
  <c r="U410" i="40" s="1"/>
  <c r="Y410" i="40" s="1"/>
  <c r="T401" i="40"/>
  <c r="Q394" i="40"/>
  <c r="W392" i="40"/>
  <c r="T385" i="40"/>
  <c r="T375" i="40"/>
  <c r="Q365" i="40"/>
  <c r="X353" i="40"/>
  <c r="T349" i="40"/>
  <c r="Q339" i="40"/>
  <c r="W231" i="40"/>
  <c r="X227" i="40"/>
  <c r="Y65" i="40"/>
  <c r="S401" i="40"/>
  <c r="U401" i="40" s="1"/>
  <c r="Y401" i="40" s="1"/>
  <c r="S385" i="40"/>
  <c r="U385" i="40" s="1"/>
  <c r="Y385" i="40" s="1"/>
  <c r="S375" i="40"/>
  <c r="U375" i="40" s="1"/>
  <c r="Y375" i="40" s="1"/>
  <c r="S349" i="40"/>
  <c r="U349" i="40" s="1"/>
  <c r="Y349" i="40" s="1"/>
  <c r="W227" i="40"/>
  <c r="U129" i="40"/>
  <c r="Y129" i="40" s="1"/>
  <c r="Y35" i="40"/>
  <c r="Y191" i="40"/>
  <c r="V76" i="40"/>
  <c r="Y17" i="40"/>
  <c r="E7" i="40"/>
  <c r="E6" i="40" s="1"/>
  <c r="P147" i="40"/>
  <c r="P127" i="40"/>
  <c r="P86" i="40"/>
  <c r="P76" i="40" s="1"/>
  <c r="D76" i="40"/>
  <c r="F76" i="40" s="1"/>
  <c r="P72" i="40"/>
  <c r="Q49" i="40"/>
  <c r="P31" i="40"/>
  <c r="Q28" i="40"/>
  <c r="P13" i="40"/>
  <c r="X135" i="40"/>
  <c r="X107" i="40"/>
  <c r="Q182" i="40"/>
  <c r="U182" i="40" s="1"/>
  <c r="V138" i="40"/>
  <c r="Q137" i="40"/>
  <c r="U137" i="40" s="1"/>
  <c r="W135" i="40"/>
  <c r="R133" i="40"/>
  <c r="Q115" i="40"/>
  <c r="U115" i="40" s="1"/>
  <c r="V110" i="40"/>
  <c r="Q109" i="40"/>
  <c r="U109" i="40" s="1"/>
  <c r="W107" i="40"/>
  <c r="V95" i="40"/>
  <c r="Q94" i="40"/>
  <c r="U94" i="40" s="1"/>
  <c r="W91" i="40"/>
  <c r="V62" i="40"/>
  <c r="Q61" i="40"/>
  <c r="U61" i="40" s="1"/>
  <c r="W59" i="40"/>
  <c r="W37" i="40"/>
  <c r="W18" i="40"/>
  <c r="T187" i="40"/>
  <c r="U187" i="40" s="1"/>
  <c r="Y187" i="40" s="1"/>
  <c r="P182" i="40"/>
  <c r="X164" i="40"/>
  <c r="R148" i="40"/>
  <c r="U148" i="40" s="1"/>
  <c r="Y148" i="40" s="1"/>
  <c r="P137" i="40"/>
  <c r="V135" i="40"/>
  <c r="Q133" i="40"/>
  <c r="R128" i="40"/>
  <c r="U128" i="40" s="1"/>
  <c r="Y128" i="40" s="1"/>
  <c r="P115" i="40"/>
  <c r="P109" i="40"/>
  <c r="V107" i="40"/>
  <c r="Q106" i="40"/>
  <c r="U106" i="40" s="1"/>
  <c r="P94" i="40"/>
  <c r="V91" i="40"/>
  <c r="Q90" i="40"/>
  <c r="U90" i="40" s="1"/>
  <c r="Y90" i="40" s="1"/>
  <c r="W88" i="40"/>
  <c r="P61" i="40"/>
  <c r="P9" i="40" s="1"/>
  <c r="V59" i="40"/>
  <c r="P40" i="40"/>
  <c r="V37" i="40"/>
  <c r="V18" i="40"/>
  <c r="D9" i="40"/>
  <c r="T135" i="40"/>
  <c r="X117" i="40"/>
  <c r="S116" i="40"/>
  <c r="S110" i="40"/>
  <c r="T107" i="40"/>
  <c r="X96" i="40"/>
  <c r="S95" i="40"/>
  <c r="T91" i="40"/>
  <c r="W67" i="40"/>
  <c r="X63" i="40"/>
  <c r="S62" i="40"/>
  <c r="T59" i="40"/>
  <c r="T37" i="40"/>
  <c r="T18" i="40"/>
  <c r="W185" i="40"/>
  <c r="W158" i="40"/>
  <c r="W139" i="40"/>
  <c r="R138" i="40"/>
  <c r="X136" i="40"/>
  <c r="S135" i="40"/>
  <c r="W117" i="40"/>
  <c r="R116" i="40"/>
  <c r="V113" i="40"/>
  <c r="Y113" i="40" s="1"/>
  <c r="R110" i="40"/>
  <c r="X108" i="40"/>
  <c r="S107" i="40"/>
  <c r="T104" i="40"/>
  <c r="T76" i="40" s="1"/>
  <c r="W96" i="40"/>
  <c r="R95" i="40"/>
  <c r="X93" i="40"/>
  <c r="S91" i="40"/>
  <c r="T88" i="40"/>
  <c r="V81" i="40"/>
  <c r="T75" i="40"/>
  <c r="V67" i="40"/>
  <c r="W63" i="40"/>
  <c r="R62" i="40"/>
  <c r="X60" i="40"/>
  <c r="S59" i="40"/>
  <c r="T56" i="40"/>
  <c r="U56" i="40" s="1"/>
  <c r="Y56" i="40" s="1"/>
  <c r="W43" i="40"/>
  <c r="R41" i="40"/>
  <c r="U41" i="40" s="1"/>
  <c r="Y41" i="40" s="1"/>
  <c r="X38" i="40"/>
  <c r="S37" i="40"/>
  <c r="Q25" i="40"/>
  <c r="U25" i="40" s="1"/>
  <c r="Y25" i="40" s="1"/>
  <c r="W23" i="40"/>
  <c r="X19" i="40"/>
  <c r="S18" i="40"/>
  <c r="V185" i="40"/>
  <c r="X177" i="40"/>
  <c r="T171" i="40"/>
  <c r="U171" i="40" s="1"/>
  <c r="Y171" i="40" s="1"/>
  <c r="T164" i="40"/>
  <c r="V158" i="40"/>
  <c r="X150" i="40"/>
  <c r="V139" i="40"/>
  <c r="Q138" i="40"/>
  <c r="U138" i="40" s="1"/>
  <c r="W136" i="40"/>
  <c r="R135" i="40"/>
  <c r="X131" i="40"/>
  <c r="V117" i="40"/>
  <c r="Q116" i="40"/>
  <c r="Q110" i="40"/>
  <c r="W108" i="40"/>
  <c r="R107" i="40"/>
  <c r="X105" i="40"/>
  <c r="V96" i="40"/>
  <c r="Q95" i="40"/>
  <c r="W93" i="40"/>
  <c r="R91" i="40"/>
  <c r="R76" i="40" s="1"/>
  <c r="X89" i="40"/>
  <c r="S88" i="40"/>
  <c r="U88" i="40" s="1"/>
  <c r="Y88" i="40" s="1"/>
  <c r="S75" i="40"/>
  <c r="U75" i="40" s="1"/>
  <c r="Y75" i="40" s="1"/>
  <c r="V63" i="40"/>
  <c r="Q62" i="40"/>
  <c r="W60" i="40"/>
  <c r="R59" i="40"/>
  <c r="X57" i="40"/>
  <c r="X53" i="40"/>
  <c r="V43" i="40"/>
  <c r="W38" i="40"/>
  <c r="R37" i="40"/>
  <c r="X34" i="40"/>
  <c r="W19" i="40"/>
  <c r="R18" i="40"/>
  <c r="X16" i="40"/>
  <c r="T207" i="40"/>
  <c r="U207" i="40" s="1"/>
  <c r="Y207" i="40" s="1"/>
  <c r="W177" i="40"/>
  <c r="S164" i="40"/>
  <c r="U164" i="40" s="1"/>
  <c r="Y164" i="40" s="1"/>
  <c r="W150" i="40"/>
  <c r="X147" i="40"/>
  <c r="T142" i="40"/>
  <c r="U142" i="40" s="1"/>
  <c r="Y142" i="40" s="1"/>
  <c r="V136" i="40"/>
  <c r="Q135" i="40"/>
  <c r="W131" i="40"/>
  <c r="X127" i="40"/>
  <c r="V108" i="40"/>
  <c r="Q107" i="40"/>
  <c r="W105" i="40"/>
  <c r="V93" i="40"/>
  <c r="Q91" i="40"/>
  <c r="W89" i="40"/>
  <c r="X86" i="40"/>
  <c r="X76" i="40" s="1"/>
  <c r="T81" i="40"/>
  <c r="U81" i="40" s="1"/>
  <c r="X72" i="40"/>
  <c r="T67" i="40"/>
  <c r="V60" i="40"/>
  <c r="Q59" i="40"/>
  <c r="U59" i="40" s="1"/>
  <c r="Y59" i="40" s="1"/>
  <c r="W57" i="40"/>
  <c r="W53" i="40"/>
  <c r="V38" i="40"/>
  <c r="Q37" i="40"/>
  <c r="U37" i="40" s="1"/>
  <c r="W34" i="40"/>
  <c r="X31" i="40"/>
  <c r="V19" i="40"/>
  <c r="Q18" i="40"/>
  <c r="Q9" i="40" s="1"/>
  <c r="W16" i="40"/>
  <c r="W9" i="40" s="1"/>
  <c r="X13" i="40"/>
  <c r="T185" i="40"/>
  <c r="V177" i="40"/>
  <c r="T158" i="40"/>
  <c r="V150" i="40"/>
  <c r="W147" i="40"/>
  <c r="T139" i="40"/>
  <c r="V131" i="40"/>
  <c r="W127" i="40"/>
  <c r="T117" i="40"/>
  <c r="V105" i="40"/>
  <c r="T96" i="40"/>
  <c r="V89" i="40"/>
  <c r="W86" i="40"/>
  <c r="W72" i="40"/>
  <c r="V57" i="40"/>
  <c r="V53" i="40"/>
  <c r="X49" i="40"/>
  <c r="V34" i="40"/>
  <c r="W31" i="40"/>
  <c r="X28" i="40"/>
  <c r="X9" i="40" s="1"/>
  <c r="X8" i="40" s="1"/>
  <c r="T23" i="40"/>
  <c r="U23" i="40" s="1"/>
  <c r="Y23" i="40" s="1"/>
  <c r="V16" i="40"/>
  <c r="V9" i="40" s="1"/>
  <c r="V8" i="40" s="1"/>
  <c r="W13" i="40"/>
  <c r="T108" i="40"/>
  <c r="T93" i="40"/>
  <c r="T60" i="40"/>
  <c r="T38" i="40"/>
  <c r="T19" i="40"/>
  <c r="V210" i="40"/>
  <c r="Y210" i="40" s="1"/>
  <c r="V189" i="40"/>
  <c r="Y189" i="40" s="1"/>
  <c r="R185" i="40"/>
  <c r="X182" i="40"/>
  <c r="T177" i="40"/>
  <c r="V162" i="40"/>
  <c r="Y162" i="40" s="1"/>
  <c r="R158" i="40"/>
  <c r="T150" i="40"/>
  <c r="V144" i="40"/>
  <c r="Y144" i="40" s="1"/>
  <c r="R139" i="40"/>
  <c r="X137" i="40"/>
  <c r="S136" i="40"/>
  <c r="T131" i="40"/>
  <c r="R117" i="40"/>
  <c r="X115" i="40"/>
  <c r="V112" i="40"/>
  <c r="Y112" i="40" s="1"/>
  <c r="X109" i="40"/>
  <c r="S108" i="40"/>
  <c r="T105" i="40"/>
  <c r="R96" i="40"/>
  <c r="X94" i="40"/>
  <c r="S93" i="40"/>
  <c r="T89" i="40"/>
  <c r="W79" i="40"/>
  <c r="Y79" i="40" s="1"/>
  <c r="V69" i="40"/>
  <c r="Q67" i="40"/>
  <c r="U67" i="40" s="1"/>
  <c r="Y67" i="40" s="1"/>
  <c r="R63" i="40"/>
  <c r="X61" i="40"/>
  <c r="S60" i="40"/>
  <c r="T57" i="40"/>
  <c r="T53" i="40"/>
  <c r="V49" i="40"/>
  <c r="W45" i="40"/>
  <c r="R43" i="40"/>
  <c r="U43" i="40" s="1"/>
  <c r="Y43" i="40" s="1"/>
  <c r="X40" i="40"/>
  <c r="S38" i="40"/>
  <c r="T34" i="40"/>
  <c r="V28" i="40"/>
  <c r="Q27" i="40"/>
  <c r="U27" i="40" s="1"/>
  <c r="Y27" i="40" s="1"/>
  <c r="W24" i="40"/>
  <c r="X20" i="40"/>
  <c r="S19" i="40"/>
  <c r="T16" i="40"/>
  <c r="Q185" i="40"/>
  <c r="W182" i="40"/>
  <c r="S177" i="40"/>
  <c r="Q158" i="40"/>
  <c r="U158" i="40" s="1"/>
  <c r="Y158" i="40" s="1"/>
  <c r="S150" i="40"/>
  <c r="T147" i="40"/>
  <c r="Q139" i="40"/>
  <c r="W137" i="40"/>
  <c r="R136" i="40"/>
  <c r="X133" i="40"/>
  <c r="S131" i="40"/>
  <c r="T127" i="40"/>
  <c r="Q117" i="40"/>
  <c r="U117" i="40" s="1"/>
  <c r="Y117" i="40" s="1"/>
  <c r="W115" i="40"/>
  <c r="W109" i="40"/>
  <c r="R108" i="40"/>
  <c r="X106" i="40"/>
  <c r="S105" i="40"/>
  <c r="U105" i="40" s="1"/>
  <c r="Y105" i="40" s="1"/>
  <c r="Q96" i="40"/>
  <c r="W94" i="40"/>
  <c r="R93" i="40"/>
  <c r="X90" i="40"/>
  <c r="S89" i="40"/>
  <c r="U89" i="40" s="1"/>
  <c r="Y89" i="40" s="1"/>
  <c r="T86" i="40"/>
  <c r="T72" i="40"/>
  <c r="Q63" i="40"/>
  <c r="U63" i="40" s="1"/>
  <c r="W61" i="40"/>
  <c r="R60" i="40"/>
  <c r="R9" i="40" s="1"/>
  <c r="R8" i="40" s="1"/>
  <c r="S57" i="40"/>
  <c r="S53" i="40"/>
  <c r="V45" i="40"/>
  <c r="W40" i="40"/>
  <c r="Y40" i="40" s="1"/>
  <c r="R38" i="40"/>
  <c r="S34" i="40"/>
  <c r="T31" i="40"/>
  <c r="V24" i="40"/>
  <c r="Y24" i="40" s="1"/>
  <c r="W20" i="40"/>
  <c r="Y20" i="40" s="1"/>
  <c r="R19" i="40"/>
  <c r="S16" i="40"/>
  <c r="T13" i="40"/>
  <c r="R177" i="40"/>
  <c r="U177" i="40" s="1"/>
  <c r="Y177" i="40" s="1"/>
  <c r="R150" i="40"/>
  <c r="S147" i="40"/>
  <c r="U147" i="40" s="1"/>
  <c r="Y147" i="40" s="1"/>
  <c r="Q136" i="40"/>
  <c r="R131" i="40"/>
  <c r="S127" i="40"/>
  <c r="U127" i="40" s="1"/>
  <c r="Y127" i="40" s="1"/>
  <c r="Q108" i="40"/>
  <c r="Q93" i="40"/>
  <c r="S86" i="40"/>
  <c r="S76" i="40" s="1"/>
  <c r="S72" i="40"/>
  <c r="U72" i="40" s="1"/>
  <c r="Y72" i="40" s="1"/>
  <c r="Q60" i="40"/>
  <c r="R57" i="40"/>
  <c r="U57" i="40" s="1"/>
  <c r="Y57" i="40" s="1"/>
  <c r="R53" i="40"/>
  <c r="U53" i="40" s="1"/>
  <c r="Y53" i="40" s="1"/>
  <c r="T49" i="40"/>
  <c r="Q38" i="40"/>
  <c r="R34" i="40"/>
  <c r="U34" i="40" s="1"/>
  <c r="Y34" i="40" s="1"/>
  <c r="S31" i="40"/>
  <c r="U31" i="40" s="1"/>
  <c r="Y31" i="40" s="1"/>
  <c r="T28" i="40"/>
  <c r="Q19" i="40"/>
  <c r="R16" i="40"/>
  <c r="U16" i="40" s="1"/>
  <c r="Y16" i="40" s="1"/>
  <c r="S13" i="40"/>
  <c r="S9" i="40" s="1"/>
  <c r="S8" i="40" s="1"/>
  <c r="Y81" i="40" l="1"/>
  <c r="Y76" i="40" s="1"/>
  <c r="V675" i="40"/>
  <c r="Y540" i="40"/>
  <c r="U536" i="40"/>
  <c r="Y807" i="40"/>
  <c r="Q8" i="40"/>
  <c r="Y468" i="40"/>
  <c r="Y464" i="40" s="1"/>
  <c r="R697" i="40"/>
  <c r="P675" i="40"/>
  <c r="P8" i="40"/>
  <c r="U136" i="40"/>
  <c r="Y136" i="40" s="1"/>
  <c r="U62" i="40"/>
  <c r="Y62" i="40" s="1"/>
  <c r="Y182" i="40"/>
  <c r="U420" i="40"/>
  <c r="Y420" i="40" s="1"/>
  <c r="R379" i="40"/>
  <c r="S369" i="40"/>
  <c r="S368" i="40" s="1"/>
  <c r="S7" i="40" s="1"/>
  <c r="W369" i="40"/>
  <c r="U595" i="40"/>
  <c r="Y595" i="40" s="1"/>
  <c r="Y441" i="40"/>
  <c r="Y485" i="40"/>
  <c r="Y570" i="40"/>
  <c r="V412" i="40"/>
  <c r="U717" i="40"/>
  <c r="Y717" i="40" s="1"/>
  <c r="T698" i="40"/>
  <c r="T697" i="40" s="1"/>
  <c r="T544" i="40"/>
  <c r="V609" i="40"/>
  <c r="U934" i="40"/>
  <c r="T933" i="40"/>
  <c r="U686" i="40"/>
  <c r="Y686" i="40" s="1"/>
  <c r="X805" i="40"/>
  <c r="T944" i="40"/>
  <c r="Y992" i="40"/>
  <c r="Y990" i="40" s="1"/>
  <c r="Y971" i="40" s="1"/>
  <c r="Y970" i="40" s="1"/>
  <c r="U990" i="40"/>
  <c r="U971" i="40" s="1"/>
  <c r="U970" i="40" s="1"/>
  <c r="R691" i="40"/>
  <c r="R675" i="40" s="1"/>
  <c r="S544" i="40"/>
  <c r="S463" i="40" s="1"/>
  <c r="U782" i="40"/>
  <c r="Y782" i="40" s="1"/>
  <c r="X933" i="40"/>
  <c r="Y937" i="40"/>
  <c r="S645" i="40"/>
  <c r="S644" i="40" s="1"/>
  <c r="Y823" i="40"/>
  <c r="U150" i="40"/>
  <c r="Y150" i="40" s="1"/>
  <c r="Y138" i="40"/>
  <c r="Y409" i="40"/>
  <c r="T369" i="40"/>
  <c r="W379" i="40"/>
  <c r="U440" i="40"/>
  <c r="Y440" i="40" s="1"/>
  <c r="U199" i="40"/>
  <c r="Y199" i="40" s="1"/>
  <c r="Y172" i="40"/>
  <c r="U490" i="40"/>
  <c r="Y490" i="40" s="1"/>
  <c r="F676" i="40"/>
  <c r="F675" i="40" s="1"/>
  <c r="D675" i="40"/>
  <c r="R544" i="40"/>
  <c r="V691" i="40"/>
  <c r="P609" i="40"/>
  <c r="U749" i="40"/>
  <c r="Y749" i="40" s="1"/>
  <c r="U788" i="40"/>
  <c r="Y788" i="40" s="1"/>
  <c r="U833" i="40"/>
  <c r="Y833" i="40" s="1"/>
  <c r="Y836" i="40"/>
  <c r="U813" i="40"/>
  <c r="Y813" i="40" s="1"/>
  <c r="Y61" i="40"/>
  <c r="U204" i="40"/>
  <c r="Y204" i="40" s="1"/>
  <c r="U197" i="40"/>
  <c r="Y197" i="40" s="1"/>
  <c r="T379" i="40"/>
  <c r="Y436" i="40"/>
  <c r="Y371" i="40"/>
  <c r="Y667" i="40"/>
  <c r="U391" i="40"/>
  <c r="Y391" i="40" s="1"/>
  <c r="W676" i="40"/>
  <c r="W675" i="40" s="1"/>
  <c r="U588" i="40"/>
  <c r="Y588" i="40" s="1"/>
  <c r="U716" i="40"/>
  <c r="Y716" i="40" s="1"/>
  <c r="Q676" i="40"/>
  <c r="D450" i="40"/>
  <c r="D449" i="40" s="1"/>
  <c r="U569" i="40"/>
  <c r="Y569" i="40" s="1"/>
  <c r="T645" i="40"/>
  <c r="T644" i="40" s="1"/>
  <c r="U710" i="40"/>
  <c r="Y710" i="40" s="1"/>
  <c r="X925" i="40"/>
  <c r="X903" i="40" s="1"/>
  <c r="Y929" i="40"/>
  <c r="Y63" i="40"/>
  <c r="Y106" i="40"/>
  <c r="U13" i="40"/>
  <c r="U253" i="40"/>
  <c r="U416" i="40"/>
  <c r="U591" i="40"/>
  <c r="Y591" i="40" s="1"/>
  <c r="S676" i="40"/>
  <c r="S675" i="40" s="1"/>
  <c r="U712" i="40"/>
  <c r="Y712" i="40" s="1"/>
  <c r="V620" i="40"/>
  <c r="Y431" i="40"/>
  <c r="U547" i="40"/>
  <c r="Q544" i="40"/>
  <c r="F464" i="40"/>
  <c r="F463" i="40" s="1"/>
  <c r="D463" i="40"/>
  <c r="Y711" i="40"/>
  <c r="U230" i="40"/>
  <c r="Y230" i="40" s="1"/>
  <c r="U850" i="40"/>
  <c r="Y850" i="40" s="1"/>
  <c r="X724" i="40"/>
  <c r="X697" i="40" s="1"/>
  <c r="X462" i="40" s="1"/>
  <c r="U822" i="40"/>
  <c r="Y822" i="40" s="1"/>
  <c r="U28" i="40"/>
  <c r="Y28" i="40" s="1"/>
  <c r="Y253" i="40"/>
  <c r="Y516" i="40"/>
  <c r="T676" i="40"/>
  <c r="T675" i="40" s="1"/>
  <c r="Y729" i="40"/>
  <c r="P544" i="40"/>
  <c r="P463" i="40" s="1"/>
  <c r="W805" i="40"/>
  <c r="W734" i="40" s="1"/>
  <c r="Y853" i="40"/>
  <c r="U442" i="40"/>
  <c r="Y442" i="40" s="1"/>
  <c r="U789" i="40"/>
  <c r="Y789" i="40" s="1"/>
  <c r="W724" i="40"/>
  <c r="W697" i="40" s="1"/>
  <c r="U91" i="40"/>
  <c r="Y91" i="40" s="1"/>
  <c r="Y94" i="40"/>
  <c r="U86" i="40"/>
  <c r="Y86" i="40" s="1"/>
  <c r="U228" i="40"/>
  <c r="Y228" i="40" s="1"/>
  <c r="U342" i="40"/>
  <c r="Y342" i="40" s="1"/>
  <c r="U406" i="40"/>
  <c r="Y406" i="40" s="1"/>
  <c r="U521" i="40"/>
  <c r="Y521" i="40" s="1"/>
  <c r="U461" i="40"/>
  <c r="W620" i="40"/>
  <c r="U714" i="40"/>
  <c r="Y714" i="40" s="1"/>
  <c r="U618" i="40"/>
  <c r="U713" i="40"/>
  <c r="Y713" i="40" s="1"/>
  <c r="Y747" i="40"/>
  <c r="V724" i="40"/>
  <c r="V697" i="40" s="1"/>
  <c r="U139" i="40"/>
  <c r="Y139" i="40" s="1"/>
  <c r="U18" i="40"/>
  <c r="Y18" i="40" s="1"/>
  <c r="U49" i="40"/>
  <c r="Y49" i="40" s="1"/>
  <c r="W339" i="40"/>
  <c r="U422" i="40"/>
  <c r="Q421" i="40"/>
  <c r="U392" i="40"/>
  <c r="Y392" i="40" s="1"/>
  <c r="U417" i="40"/>
  <c r="Y417" i="40" s="1"/>
  <c r="X433" i="40"/>
  <c r="X368" i="40" s="1"/>
  <c r="X7" i="40" s="1"/>
  <c r="U487" i="40"/>
  <c r="Y487" i="40" s="1"/>
  <c r="W536" i="40"/>
  <c r="U427" i="40"/>
  <c r="Y427" i="40" s="1"/>
  <c r="R609" i="40"/>
  <c r="T464" i="40"/>
  <c r="T463" i="40" s="1"/>
  <c r="U488" i="40"/>
  <c r="Y488" i="40" s="1"/>
  <c r="U592" i="40"/>
  <c r="Y592" i="40" s="1"/>
  <c r="U638" i="40"/>
  <c r="Q637" i="40"/>
  <c r="D640" i="40"/>
  <c r="F641" i="40"/>
  <c r="F640" i="40" s="1"/>
  <c r="W610" i="40"/>
  <c r="W609" i="40" s="1"/>
  <c r="Y856" i="40"/>
  <c r="U915" i="40"/>
  <c r="T914" i="40"/>
  <c r="W76" i="40"/>
  <c r="W8" i="40" s="1"/>
  <c r="U95" i="40"/>
  <c r="Y95" i="40" s="1"/>
  <c r="U354" i="40"/>
  <c r="Y354" i="40" s="1"/>
  <c r="U104" i="40"/>
  <c r="Y104" i="40" s="1"/>
  <c r="W364" i="40"/>
  <c r="W359" i="40" s="1"/>
  <c r="U238" i="40"/>
  <c r="W433" i="40"/>
  <c r="R464" i="40"/>
  <c r="Q645" i="40"/>
  <c r="Q644" i="40" s="1"/>
  <c r="R536" i="40"/>
  <c r="V450" i="40"/>
  <c r="V449" i="40" s="1"/>
  <c r="Y760" i="40"/>
  <c r="U784" i="40"/>
  <c r="Y784" i="40" s="1"/>
  <c r="Q805" i="40"/>
  <c r="R645" i="40"/>
  <c r="R644" i="40" s="1"/>
  <c r="U876" i="40"/>
  <c r="Y876" i="40" s="1"/>
  <c r="U888" i="40"/>
  <c r="Y888" i="40" s="1"/>
  <c r="P805" i="40"/>
  <c r="P734" i="40" s="1"/>
  <c r="U858" i="40"/>
  <c r="Y858" i="40" s="1"/>
  <c r="R724" i="40"/>
  <c r="P944" i="40"/>
  <c r="P903" i="40" s="1"/>
  <c r="U19" i="40"/>
  <c r="Y19" i="40" s="1"/>
  <c r="Y193" i="40"/>
  <c r="U38" i="40"/>
  <c r="Y38" i="40" s="1"/>
  <c r="Q76" i="40"/>
  <c r="U60" i="40"/>
  <c r="Y60" i="40" s="1"/>
  <c r="U107" i="40"/>
  <c r="Y107" i="40" s="1"/>
  <c r="U133" i="40"/>
  <c r="Y133" i="40" s="1"/>
  <c r="Y109" i="40"/>
  <c r="U365" i="40"/>
  <c r="Q364" i="40"/>
  <c r="Q359" i="40" s="1"/>
  <c r="V364" i="40"/>
  <c r="V359" i="40" s="1"/>
  <c r="U370" i="40"/>
  <c r="Q369" i="40"/>
  <c r="V433" i="40"/>
  <c r="V368" i="40" s="1"/>
  <c r="V536" i="40"/>
  <c r="D359" i="40"/>
  <c r="Y520" i="40"/>
  <c r="T609" i="40"/>
  <c r="V645" i="40"/>
  <c r="V644" i="40" s="1"/>
  <c r="X609" i="40"/>
  <c r="Y728" i="40"/>
  <c r="U642" i="40"/>
  <c r="U679" i="40"/>
  <c r="U793" i="40"/>
  <c r="Y793" i="40" s="1"/>
  <c r="S805" i="40"/>
  <c r="S734" i="40" s="1"/>
  <c r="U361" i="40"/>
  <c r="T360" i="40"/>
  <c r="T359" i="40" s="1"/>
  <c r="Y430" i="40"/>
  <c r="Y429" i="40" s="1"/>
  <c r="U429" i="40"/>
  <c r="Y550" i="40"/>
  <c r="U623" i="40"/>
  <c r="Q620" i="40"/>
  <c r="Y694" i="40"/>
  <c r="Y525" i="40"/>
  <c r="Y658" i="40"/>
  <c r="Y648" i="40"/>
  <c r="U645" i="40"/>
  <c r="U644" i="40" s="1"/>
  <c r="U904" i="40"/>
  <c r="Y905" i="40"/>
  <c r="Y904" i="40" s="1"/>
  <c r="F904" i="40"/>
  <c r="F903" i="40" s="1"/>
  <c r="D903" i="40"/>
  <c r="Y884" i="40"/>
  <c r="U726" i="40"/>
  <c r="Q724" i="40"/>
  <c r="Q697" i="40" s="1"/>
  <c r="F735" i="40"/>
  <c r="F734" i="40" s="1"/>
  <c r="D734" i="40"/>
  <c r="F9" i="40"/>
  <c r="F8" i="40" s="1"/>
  <c r="F7" i="40" s="1"/>
  <c r="D8" i="40"/>
  <c r="Y37" i="40"/>
  <c r="Y115" i="40"/>
  <c r="U390" i="40"/>
  <c r="Y390" i="40" s="1"/>
  <c r="Y201" i="40"/>
  <c r="U380" i="40"/>
  <c r="Q379" i="40"/>
  <c r="Y45" i="40"/>
  <c r="R433" i="40"/>
  <c r="R368" i="40" s="1"/>
  <c r="Y539" i="40"/>
  <c r="Y536" i="40" s="1"/>
  <c r="U772" i="40"/>
  <c r="Y772" i="40" s="1"/>
  <c r="U568" i="40"/>
  <c r="Y568" i="40" s="1"/>
  <c r="U548" i="40"/>
  <c r="Y548" i="40" s="1"/>
  <c r="U682" i="40"/>
  <c r="Y682" i="40" s="1"/>
  <c r="R735" i="40"/>
  <c r="U786" i="40"/>
  <c r="Y786" i="40" s="1"/>
  <c r="U799" i="40"/>
  <c r="Y799" i="40" s="1"/>
  <c r="U896" i="40"/>
  <c r="Y896" i="40" s="1"/>
  <c r="D965" i="40"/>
  <c r="D964" i="40" s="1"/>
  <c r="F966" i="40"/>
  <c r="F965" i="40" s="1"/>
  <c r="F964" i="40" s="1"/>
  <c r="P724" i="40"/>
  <c r="P697" i="40" s="1"/>
  <c r="U93" i="40"/>
  <c r="Y93" i="40" s="1"/>
  <c r="U110" i="40"/>
  <c r="Y110" i="40" s="1"/>
  <c r="R364" i="40"/>
  <c r="R359" i="40" s="1"/>
  <c r="U200" i="40"/>
  <c r="Y200" i="40" s="1"/>
  <c r="U179" i="40"/>
  <c r="Y179" i="40" s="1"/>
  <c r="Y344" i="40"/>
  <c r="Q464" i="40"/>
  <c r="Q463" i="40" s="1"/>
  <c r="U426" i="40"/>
  <c r="Y426" i="40" s="1"/>
  <c r="Y458" i="40"/>
  <c r="U341" i="40"/>
  <c r="Q735" i="40"/>
  <c r="Y451" i="40"/>
  <c r="Y665" i="40"/>
  <c r="Y701" i="40"/>
  <c r="U740" i="40"/>
  <c r="U898" i="40"/>
  <c r="Y898" i="40" s="1"/>
  <c r="U803" i="40"/>
  <c r="Y803" i="40" s="1"/>
  <c r="U938" i="40"/>
  <c r="Y940" i="40"/>
  <c r="Y938" i="40" s="1"/>
  <c r="U820" i="40"/>
  <c r="Y820" i="40" s="1"/>
  <c r="T8" i="40"/>
  <c r="U116" i="40"/>
  <c r="Y116" i="40" s="1"/>
  <c r="U394" i="40"/>
  <c r="Y394" i="40" s="1"/>
  <c r="F369" i="40"/>
  <c r="F368" i="40" s="1"/>
  <c r="D368" i="40"/>
  <c r="U180" i="40"/>
  <c r="Y180" i="40" s="1"/>
  <c r="Q433" i="40"/>
  <c r="U434" i="40"/>
  <c r="V464" i="40"/>
  <c r="V463" i="40" s="1"/>
  <c r="U407" i="40"/>
  <c r="Y407" i="40" s="1"/>
  <c r="Q641" i="40"/>
  <c r="Q640" i="40" s="1"/>
  <c r="U745" i="40"/>
  <c r="Y745" i="40" s="1"/>
  <c r="Q456" i="40"/>
  <c r="Q450" i="40" s="1"/>
  <c r="Q449" i="40" s="1"/>
  <c r="U476" i="40"/>
  <c r="Y476" i="40" s="1"/>
  <c r="Y593" i="40"/>
  <c r="F610" i="40"/>
  <c r="F609" i="40" s="1"/>
  <c r="D609" i="40"/>
  <c r="U518" i="40"/>
  <c r="Y518" i="40" s="1"/>
  <c r="X735" i="40"/>
  <c r="X734" i="40" s="1"/>
  <c r="Y916" i="40"/>
  <c r="V914" i="40"/>
  <c r="V903" i="40" s="1"/>
  <c r="U944" i="40"/>
  <c r="Y945" i="40"/>
  <c r="Y944" i="40" s="1"/>
  <c r="U814" i="40"/>
  <c r="Y814" i="40" s="1"/>
  <c r="U802" i="40"/>
  <c r="Y802" i="40" s="1"/>
  <c r="T938" i="40"/>
  <c r="R805" i="40"/>
  <c r="U96" i="40"/>
  <c r="Y96" i="40" s="1"/>
  <c r="U108" i="40"/>
  <c r="Y108" i="40" s="1"/>
  <c r="U185" i="40"/>
  <c r="Y185" i="40" s="1"/>
  <c r="U135" i="40"/>
  <c r="Y135" i="40" s="1"/>
  <c r="Y137" i="40"/>
  <c r="U393" i="40"/>
  <c r="Y393" i="40" s="1"/>
  <c r="U227" i="40"/>
  <c r="Y227" i="40" s="1"/>
  <c r="Y353" i="40"/>
  <c r="U181" i="40"/>
  <c r="Y181" i="40" s="1"/>
  <c r="P433" i="40"/>
  <c r="P368" i="40" s="1"/>
  <c r="U571" i="40"/>
  <c r="Y571" i="40" s="1"/>
  <c r="U457" i="40"/>
  <c r="U693" i="40"/>
  <c r="Q691" i="40"/>
  <c r="W544" i="40"/>
  <c r="W463" i="40" s="1"/>
  <c r="U705" i="40"/>
  <c r="Y705" i="40" s="1"/>
  <c r="U762" i="40"/>
  <c r="Y762" i="40" s="1"/>
  <c r="U926" i="40"/>
  <c r="T925" i="40"/>
  <c r="U817" i="40"/>
  <c r="Y817" i="40" s="1"/>
  <c r="X966" i="40"/>
  <c r="X965" i="40" s="1"/>
  <c r="X964" i="40" s="1"/>
  <c r="W971" i="40"/>
  <c r="W970" i="40" s="1"/>
  <c r="T904" i="40"/>
  <c r="R7" i="40" l="1"/>
  <c r="W462" i="40"/>
  <c r="P462" i="40"/>
  <c r="S462" i="40"/>
  <c r="W7" i="40"/>
  <c r="W6" i="40" s="1"/>
  <c r="X6" i="40"/>
  <c r="S6" i="40"/>
  <c r="V7" i="40"/>
  <c r="V6" i="40" s="1"/>
  <c r="Y805" i="40"/>
  <c r="Y915" i="40"/>
  <c r="Y914" i="40" s="1"/>
  <c r="U914" i="40"/>
  <c r="U903" i="40" s="1"/>
  <c r="Y416" i="40"/>
  <c r="Y412" i="40" s="1"/>
  <c r="U412" i="40"/>
  <c r="Y679" i="40"/>
  <c r="Y676" i="40" s="1"/>
  <c r="Y675" i="40" s="1"/>
  <c r="U676" i="40"/>
  <c r="Y422" i="40"/>
  <c r="Y421" i="40" s="1"/>
  <c r="U421" i="40"/>
  <c r="Y13" i="40"/>
  <c r="Y9" i="40" s="1"/>
  <c r="U9" i="40"/>
  <c r="U464" i="40"/>
  <c r="U463" i="40" s="1"/>
  <c r="U925" i="40"/>
  <c r="Y926" i="40"/>
  <c r="Y925" i="40" s="1"/>
  <c r="Y365" i="40"/>
  <c r="Y364" i="40" s="1"/>
  <c r="U364" i="40"/>
  <c r="Y740" i="40"/>
  <c r="Y735" i="40" s="1"/>
  <c r="Y734" i="40" s="1"/>
  <c r="U735" i="40"/>
  <c r="Y380" i="40"/>
  <c r="Y379" i="40" s="1"/>
  <c r="U379" i="40"/>
  <c r="Y642" i="40"/>
  <c r="Y641" i="40" s="1"/>
  <c r="Y640" i="40" s="1"/>
  <c r="U641" i="40"/>
  <c r="U640" i="40" s="1"/>
  <c r="W368" i="40"/>
  <c r="U698" i="40"/>
  <c r="Y645" i="40"/>
  <c r="Y644" i="40" s="1"/>
  <c r="Y638" i="40"/>
  <c r="Y637" i="40" s="1"/>
  <c r="U637" i="40"/>
  <c r="U691" i="40"/>
  <c r="Y693" i="40"/>
  <c r="Y691" i="40" s="1"/>
  <c r="Y698" i="40"/>
  <c r="Y457" i="40"/>
  <c r="Y456" i="40" s="1"/>
  <c r="Y450" i="40" s="1"/>
  <c r="Y449" i="40" s="1"/>
  <c r="U456" i="40"/>
  <c r="Y434" i="40"/>
  <c r="Y433" i="40" s="1"/>
  <c r="U433" i="40"/>
  <c r="R463" i="40"/>
  <c r="R462" i="40" s="1"/>
  <c r="D462" i="40"/>
  <c r="T368" i="40"/>
  <c r="T7" i="40" s="1"/>
  <c r="T6" i="40" s="1"/>
  <c r="V462" i="40"/>
  <c r="F462" i="40"/>
  <c r="U76" i="40"/>
  <c r="Y361" i="40"/>
  <c r="Y360" i="40" s="1"/>
  <c r="U360" i="40"/>
  <c r="Q734" i="40"/>
  <c r="D7" i="40"/>
  <c r="Q609" i="40"/>
  <c r="T462" i="40"/>
  <c r="U933" i="40"/>
  <c r="Y934" i="40"/>
  <c r="Y933" i="40" s="1"/>
  <c r="Y903" i="40" s="1"/>
  <c r="Y341" i="40"/>
  <c r="Y339" i="40" s="1"/>
  <c r="U339" i="40"/>
  <c r="Y623" i="40"/>
  <c r="Y620" i="40" s="1"/>
  <c r="U620" i="40"/>
  <c r="Y547" i="40"/>
  <c r="Y544" i="40" s="1"/>
  <c r="Y463" i="40" s="1"/>
  <c r="U544" i="40"/>
  <c r="R734" i="40"/>
  <c r="Q675" i="40"/>
  <c r="T903" i="40"/>
  <c r="F6" i="40"/>
  <c r="Y618" i="40"/>
  <c r="Y617" i="40" s="1"/>
  <c r="U617" i="40"/>
  <c r="Q462" i="40"/>
  <c r="Q368" i="40"/>
  <c r="Q7" i="40" s="1"/>
  <c r="Q6" i="40" s="1"/>
  <c r="Y461" i="40"/>
  <c r="Y460" i="40" s="1"/>
  <c r="U460" i="40"/>
  <c r="Y726" i="40"/>
  <c r="Y724" i="40" s="1"/>
  <c r="U724" i="40"/>
  <c r="Y370" i="40"/>
  <c r="Y369" i="40" s="1"/>
  <c r="U369" i="40"/>
  <c r="P7" i="40"/>
  <c r="P6" i="40" s="1"/>
  <c r="U805" i="40"/>
  <c r="U734" i="40" l="1"/>
  <c r="U450" i="40"/>
  <c r="U449" i="40" s="1"/>
  <c r="Y697" i="40"/>
  <c r="U609" i="40"/>
  <c r="D6" i="40"/>
  <c r="Y609" i="40"/>
  <c r="Y462" i="40" s="1"/>
  <c r="U359" i="40"/>
  <c r="Y359" i="40"/>
  <c r="U8" i="40"/>
  <c r="Y8" i="40"/>
  <c r="U697" i="40"/>
  <c r="U368" i="40"/>
  <c r="Y368" i="40"/>
  <c r="U675" i="40"/>
  <c r="U462" i="40" s="1"/>
  <c r="R6" i="40"/>
  <c r="Y7" i="40" l="1"/>
  <c r="Y6" i="40" s="1"/>
  <c r="U7" i="40"/>
  <c r="U6" i="40" s="1"/>
  <c r="P9" i="6" l="1"/>
  <c r="Q9" i="6"/>
  <c r="V129" i="6" l="1"/>
  <c r="U129" i="6"/>
  <c r="T129" i="6"/>
  <c r="R129" i="6"/>
  <c r="S129" i="6" s="1"/>
  <c r="V128" i="6"/>
  <c r="U128" i="6"/>
  <c r="T128" i="6"/>
  <c r="R128" i="6"/>
  <c r="S128" i="6" s="1"/>
  <c r="H69" i="6"/>
  <c r="V67" i="6"/>
  <c r="U67" i="6"/>
  <c r="T67" i="6"/>
  <c r="R67" i="6"/>
  <c r="Q67" i="6"/>
  <c r="P67" i="6"/>
  <c r="O67" i="6"/>
  <c r="H67" i="6"/>
  <c r="V68" i="6"/>
  <c r="U68" i="6"/>
  <c r="T68" i="6"/>
  <c r="R68" i="6"/>
  <c r="Q68" i="6"/>
  <c r="P68" i="6"/>
  <c r="O68" i="6"/>
  <c r="H68" i="6"/>
  <c r="V66" i="6"/>
  <c r="U66" i="6"/>
  <c r="T66" i="6"/>
  <c r="R66" i="6"/>
  <c r="Q66" i="6"/>
  <c r="P66" i="6"/>
  <c r="O66" i="6"/>
  <c r="H66" i="6"/>
  <c r="H82" i="6"/>
  <c r="H65" i="6"/>
  <c r="V38" i="6"/>
  <c r="U38" i="6"/>
  <c r="T38" i="6"/>
  <c r="R38" i="6"/>
  <c r="Q38" i="6"/>
  <c r="P38" i="6"/>
  <c r="O38" i="6"/>
  <c r="H38" i="6"/>
  <c r="H81" i="6"/>
  <c r="H64" i="6"/>
  <c r="H39" i="6"/>
  <c r="W129" i="6" l="1"/>
  <c r="W128" i="6"/>
  <c r="S68" i="6"/>
  <c r="W68" i="6" s="1"/>
  <c r="S67" i="6"/>
  <c r="W67" i="6" s="1"/>
  <c r="S38" i="6"/>
  <c r="W38" i="6" s="1"/>
  <c r="S66" i="6"/>
  <c r="W66" i="6" s="1"/>
  <c r="E8" i="6" l="1"/>
  <c r="P102" i="6" l="1"/>
  <c r="Q102" i="6"/>
  <c r="P83" i="6"/>
  <c r="Q83" i="6"/>
  <c r="T83" i="6"/>
  <c r="U83" i="6"/>
  <c r="V83" i="6"/>
  <c r="P147" i="6"/>
  <c r="Q147" i="6"/>
  <c r="P137" i="6"/>
  <c r="Q137" i="6"/>
  <c r="H45" i="6"/>
  <c r="N85" i="6" l="1"/>
  <c r="R85" i="6" s="1"/>
  <c r="S85" i="6" s="1"/>
  <c r="W85" i="6" s="1"/>
  <c r="N86" i="6"/>
  <c r="R86" i="6" s="1"/>
  <c r="S86" i="6" s="1"/>
  <c r="W86" i="6" s="1"/>
  <c r="N87" i="6"/>
  <c r="R87" i="6" s="1"/>
  <c r="S87" i="6" s="1"/>
  <c r="W87" i="6" s="1"/>
  <c r="N88" i="6"/>
  <c r="R88" i="6" s="1"/>
  <c r="S88" i="6" s="1"/>
  <c r="W88" i="6" s="1"/>
  <c r="N89" i="6"/>
  <c r="R89" i="6" s="1"/>
  <c r="S89" i="6" s="1"/>
  <c r="W89" i="6" s="1"/>
  <c r="N90" i="6"/>
  <c r="R90" i="6" s="1"/>
  <c r="S90" i="6" s="1"/>
  <c r="W90" i="6" s="1"/>
  <c r="N91" i="6"/>
  <c r="R91" i="6" s="1"/>
  <c r="S91" i="6" s="1"/>
  <c r="W91" i="6" s="1"/>
  <c r="N84" i="6"/>
  <c r="V75" i="6"/>
  <c r="U75" i="6"/>
  <c r="T75" i="6"/>
  <c r="R75" i="6"/>
  <c r="Q75" i="6"/>
  <c r="P75" i="6"/>
  <c r="O75" i="6"/>
  <c r="H75" i="6"/>
  <c r="V45" i="6"/>
  <c r="U45" i="6"/>
  <c r="T45" i="6"/>
  <c r="R45" i="6"/>
  <c r="Q45" i="6"/>
  <c r="P45" i="6"/>
  <c r="O45" i="6"/>
  <c r="D83" i="6" l="1"/>
  <c r="S75" i="6"/>
  <c r="W75" i="6" s="1"/>
  <c r="S45" i="6"/>
  <c r="W45" i="6" s="1"/>
  <c r="N96" i="6" l="1"/>
  <c r="V96" i="6" s="1"/>
  <c r="T96" i="6" l="1"/>
  <c r="U96" i="6"/>
  <c r="R96" i="6"/>
  <c r="S96" i="6" s="1"/>
  <c r="W96" i="6" l="1"/>
  <c r="V151" i="6" l="1"/>
  <c r="U151" i="6"/>
  <c r="T151" i="6"/>
  <c r="R151" i="6"/>
  <c r="S151" i="6" s="1"/>
  <c r="V150" i="6"/>
  <c r="U150" i="6"/>
  <c r="T150" i="6"/>
  <c r="R150" i="6"/>
  <c r="S150" i="6" s="1"/>
  <c r="V149" i="6"/>
  <c r="U149" i="6"/>
  <c r="T149" i="6"/>
  <c r="R149" i="6"/>
  <c r="R148" i="6"/>
  <c r="O147" i="6"/>
  <c r="D147" i="6"/>
  <c r="F147" i="6" s="1"/>
  <c r="V146" i="6"/>
  <c r="U146" i="6"/>
  <c r="T146" i="6"/>
  <c r="R146" i="6"/>
  <c r="S146" i="6" s="1"/>
  <c r="V145" i="6"/>
  <c r="U145" i="6"/>
  <c r="T145" i="6"/>
  <c r="R145" i="6"/>
  <c r="S145" i="6" s="1"/>
  <c r="V144" i="6"/>
  <c r="U144" i="6"/>
  <c r="T144" i="6"/>
  <c r="R144" i="6"/>
  <c r="Q142" i="6"/>
  <c r="P142" i="6"/>
  <c r="O142" i="6"/>
  <c r="D142" i="6"/>
  <c r="F142" i="6" s="1"/>
  <c r="E141" i="6"/>
  <c r="E140" i="6" s="1"/>
  <c r="V139" i="6"/>
  <c r="U139" i="6"/>
  <c r="T139" i="6"/>
  <c r="R139" i="6"/>
  <c r="S139" i="6" s="1"/>
  <c r="V138" i="6"/>
  <c r="U138" i="6"/>
  <c r="T138" i="6"/>
  <c r="R138" i="6"/>
  <c r="O137" i="6"/>
  <c r="D137" i="6"/>
  <c r="F137" i="6" s="1"/>
  <c r="V136" i="6"/>
  <c r="U136" i="6"/>
  <c r="T136" i="6"/>
  <c r="R136" i="6"/>
  <c r="S136" i="6" s="1"/>
  <c r="V135" i="6"/>
  <c r="U135" i="6"/>
  <c r="T135" i="6"/>
  <c r="R135" i="6"/>
  <c r="S135" i="6" s="1"/>
  <c r="V134" i="6"/>
  <c r="U134" i="6"/>
  <c r="T134" i="6"/>
  <c r="R134" i="6"/>
  <c r="S134" i="6" s="1"/>
  <c r="V132" i="6"/>
  <c r="U132" i="6"/>
  <c r="T132" i="6"/>
  <c r="R132" i="6"/>
  <c r="S132" i="6" s="1"/>
  <c r="V131" i="6"/>
  <c r="U131" i="6"/>
  <c r="T131" i="6"/>
  <c r="R131" i="6"/>
  <c r="S131" i="6" s="1"/>
  <c r="V127" i="6"/>
  <c r="U127" i="6"/>
  <c r="T127" i="6"/>
  <c r="R127" i="6"/>
  <c r="S127" i="6" s="1"/>
  <c r="V126" i="6"/>
  <c r="U126" i="6"/>
  <c r="T126" i="6"/>
  <c r="R126" i="6"/>
  <c r="S126" i="6" s="1"/>
  <c r="V124" i="6"/>
  <c r="U124" i="6"/>
  <c r="T124" i="6"/>
  <c r="R124" i="6"/>
  <c r="Q124" i="6"/>
  <c r="P124" i="6"/>
  <c r="O124" i="6"/>
  <c r="V123" i="6"/>
  <c r="U123" i="6"/>
  <c r="T123" i="6"/>
  <c r="R123" i="6"/>
  <c r="Q123" i="6"/>
  <c r="P123" i="6"/>
  <c r="O123" i="6"/>
  <c r="V122" i="6"/>
  <c r="U122" i="6"/>
  <c r="T122" i="6"/>
  <c r="R122" i="6"/>
  <c r="Q122" i="6"/>
  <c r="P122" i="6"/>
  <c r="O122" i="6"/>
  <c r="V121" i="6"/>
  <c r="U121" i="6"/>
  <c r="T121" i="6"/>
  <c r="R121" i="6"/>
  <c r="Q121" i="6"/>
  <c r="P121" i="6"/>
  <c r="O121" i="6"/>
  <c r="V120" i="6"/>
  <c r="U120" i="6"/>
  <c r="T120" i="6"/>
  <c r="R120" i="6"/>
  <c r="Q120" i="6"/>
  <c r="P120" i="6"/>
  <c r="O120" i="6"/>
  <c r="V119" i="6"/>
  <c r="U119" i="6"/>
  <c r="T119" i="6"/>
  <c r="R119" i="6"/>
  <c r="Q119" i="6"/>
  <c r="P119" i="6"/>
  <c r="O119" i="6"/>
  <c r="V118" i="6"/>
  <c r="U118" i="6"/>
  <c r="T118" i="6"/>
  <c r="R118" i="6"/>
  <c r="Q118" i="6"/>
  <c r="P118" i="6"/>
  <c r="O118" i="6"/>
  <c r="V117" i="6"/>
  <c r="U117" i="6"/>
  <c r="T117" i="6"/>
  <c r="R117" i="6"/>
  <c r="Q117" i="6"/>
  <c r="P117" i="6"/>
  <c r="O117" i="6"/>
  <c r="V116" i="6"/>
  <c r="U116" i="6"/>
  <c r="T116" i="6"/>
  <c r="R116" i="6"/>
  <c r="Q116" i="6"/>
  <c r="P116" i="6"/>
  <c r="O116" i="6"/>
  <c r="V115" i="6"/>
  <c r="U115" i="6"/>
  <c r="T115" i="6"/>
  <c r="R115" i="6"/>
  <c r="Q115" i="6"/>
  <c r="P115" i="6"/>
  <c r="O115" i="6"/>
  <c r="V114" i="6"/>
  <c r="U114" i="6"/>
  <c r="T114" i="6"/>
  <c r="R114" i="6"/>
  <c r="Q114" i="6"/>
  <c r="P114" i="6"/>
  <c r="O114" i="6"/>
  <c r="D112" i="6"/>
  <c r="E111" i="6"/>
  <c r="E110" i="6" s="1"/>
  <c r="N109" i="6"/>
  <c r="V109" i="6" s="1"/>
  <c r="N108" i="6"/>
  <c r="V108" i="6" s="1"/>
  <c r="Q106" i="6"/>
  <c r="Q105" i="6" s="1"/>
  <c r="Q104" i="6" s="1"/>
  <c r="P106" i="6"/>
  <c r="P105" i="6" s="1"/>
  <c r="P104" i="6" s="1"/>
  <c r="O106" i="6"/>
  <c r="O105" i="6" s="1"/>
  <c r="O104" i="6" s="1"/>
  <c r="E105" i="6"/>
  <c r="E104" i="6" s="1"/>
  <c r="N103" i="6"/>
  <c r="V103" i="6" s="1"/>
  <c r="V102" i="6" s="1"/>
  <c r="O102" i="6"/>
  <c r="N101" i="6"/>
  <c r="V101" i="6" s="1"/>
  <c r="N100" i="6"/>
  <c r="T100" i="6" s="1"/>
  <c r="N99" i="6"/>
  <c r="V99" i="6" s="1"/>
  <c r="N98" i="6"/>
  <c r="V98" i="6" s="1"/>
  <c r="N97" i="6"/>
  <c r="V97" i="6" s="1"/>
  <c r="N95" i="6"/>
  <c r="T95" i="6" s="1"/>
  <c r="Q94" i="6"/>
  <c r="P94" i="6"/>
  <c r="O94" i="6"/>
  <c r="E93" i="6"/>
  <c r="E92" i="6" s="1"/>
  <c r="R84" i="6"/>
  <c r="O83" i="6"/>
  <c r="F83" i="6"/>
  <c r="V82" i="6"/>
  <c r="U82" i="6"/>
  <c r="T82" i="6"/>
  <c r="R82" i="6"/>
  <c r="Q82" i="6"/>
  <c r="P82" i="6"/>
  <c r="O82" i="6"/>
  <c r="U81" i="6"/>
  <c r="V80" i="6"/>
  <c r="U80" i="6"/>
  <c r="T80" i="6"/>
  <c r="R80" i="6"/>
  <c r="Q80" i="6"/>
  <c r="P80" i="6"/>
  <c r="O80" i="6"/>
  <c r="H80" i="6"/>
  <c r="V79" i="6"/>
  <c r="U79" i="6"/>
  <c r="T79" i="6"/>
  <c r="R79" i="6"/>
  <c r="Q79" i="6"/>
  <c r="P79" i="6"/>
  <c r="O79" i="6"/>
  <c r="H79" i="6"/>
  <c r="V78" i="6"/>
  <c r="U78" i="6"/>
  <c r="T78" i="6"/>
  <c r="R78" i="6"/>
  <c r="Q78" i="6"/>
  <c r="P78" i="6"/>
  <c r="O78" i="6"/>
  <c r="H78" i="6"/>
  <c r="V77" i="6"/>
  <c r="U77" i="6"/>
  <c r="T77" i="6"/>
  <c r="R77" i="6"/>
  <c r="Q77" i="6"/>
  <c r="P77" i="6"/>
  <c r="O77" i="6"/>
  <c r="H77" i="6"/>
  <c r="V76" i="6"/>
  <c r="U76" i="6"/>
  <c r="T76" i="6"/>
  <c r="R76" i="6"/>
  <c r="Q76" i="6"/>
  <c r="P76" i="6"/>
  <c r="O76" i="6"/>
  <c r="H76" i="6"/>
  <c r="V74" i="6"/>
  <c r="U74" i="6"/>
  <c r="T74" i="6"/>
  <c r="R74" i="6"/>
  <c r="Q74" i="6"/>
  <c r="P74" i="6"/>
  <c r="O74" i="6"/>
  <c r="H74" i="6"/>
  <c r="V73" i="6"/>
  <c r="U73" i="6"/>
  <c r="T73" i="6"/>
  <c r="R73" i="6"/>
  <c r="Q73" i="6"/>
  <c r="P73" i="6"/>
  <c r="O73" i="6"/>
  <c r="H73" i="6"/>
  <c r="V72" i="6"/>
  <c r="U72" i="6"/>
  <c r="T72" i="6"/>
  <c r="R72" i="6"/>
  <c r="Q72" i="6"/>
  <c r="P72" i="6"/>
  <c r="O72" i="6"/>
  <c r="H72" i="6"/>
  <c r="V71" i="6"/>
  <c r="U71" i="6"/>
  <c r="T71" i="6"/>
  <c r="R71" i="6"/>
  <c r="Q71" i="6"/>
  <c r="P71" i="6"/>
  <c r="O71" i="6"/>
  <c r="H71" i="6"/>
  <c r="T69" i="6"/>
  <c r="V65" i="6"/>
  <c r="U65" i="6"/>
  <c r="T65" i="6"/>
  <c r="R65" i="6"/>
  <c r="Q65" i="6"/>
  <c r="P65" i="6"/>
  <c r="O65" i="6"/>
  <c r="V63" i="6"/>
  <c r="U63" i="6"/>
  <c r="T63" i="6"/>
  <c r="R63" i="6"/>
  <c r="Q63" i="6"/>
  <c r="P63" i="6"/>
  <c r="O63" i="6"/>
  <c r="H63" i="6"/>
  <c r="V62" i="6"/>
  <c r="U62" i="6"/>
  <c r="T62" i="6"/>
  <c r="R62" i="6"/>
  <c r="Q62" i="6"/>
  <c r="P62" i="6"/>
  <c r="O62" i="6"/>
  <c r="H62" i="6"/>
  <c r="V61" i="6"/>
  <c r="U61" i="6"/>
  <c r="T61" i="6"/>
  <c r="R61" i="6"/>
  <c r="Q61" i="6"/>
  <c r="P61" i="6"/>
  <c r="O61" i="6"/>
  <c r="H61" i="6"/>
  <c r="V60" i="6"/>
  <c r="U60" i="6"/>
  <c r="T60" i="6"/>
  <c r="R60" i="6"/>
  <c r="Q60" i="6"/>
  <c r="P60" i="6"/>
  <c r="O60" i="6"/>
  <c r="H60" i="6"/>
  <c r="V59" i="6"/>
  <c r="U59" i="6"/>
  <c r="T59" i="6"/>
  <c r="R59" i="6"/>
  <c r="Q59" i="6"/>
  <c r="P59" i="6"/>
  <c r="O59" i="6"/>
  <c r="H59" i="6"/>
  <c r="V58" i="6"/>
  <c r="U58" i="6"/>
  <c r="T58" i="6"/>
  <c r="R58" i="6"/>
  <c r="Q58" i="6"/>
  <c r="P58" i="6"/>
  <c r="O58" i="6"/>
  <c r="H58" i="6"/>
  <c r="V57" i="6"/>
  <c r="U57" i="6"/>
  <c r="T57" i="6"/>
  <c r="R57" i="6"/>
  <c r="Q57" i="6"/>
  <c r="P57" i="6"/>
  <c r="O57" i="6"/>
  <c r="H57" i="6"/>
  <c r="V56" i="6"/>
  <c r="U56" i="6"/>
  <c r="T56" i="6"/>
  <c r="R56" i="6"/>
  <c r="Q56" i="6"/>
  <c r="P56" i="6"/>
  <c r="O56" i="6"/>
  <c r="H56" i="6"/>
  <c r="V55" i="6"/>
  <c r="U55" i="6"/>
  <c r="T55" i="6"/>
  <c r="R55" i="6"/>
  <c r="Q55" i="6"/>
  <c r="P55" i="6"/>
  <c r="O55" i="6"/>
  <c r="H55" i="6"/>
  <c r="V54" i="6"/>
  <c r="U54" i="6"/>
  <c r="T54" i="6"/>
  <c r="R54" i="6"/>
  <c r="Q54" i="6"/>
  <c r="P54" i="6"/>
  <c r="O54" i="6"/>
  <c r="H54" i="6"/>
  <c r="V53" i="6"/>
  <c r="U53" i="6"/>
  <c r="T53" i="6"/>
  <c r="R53" i="6"/>
  <c r="Q53" i="6"/>
  <c r="P53" i="6"/>
  <c r="O53" i="6"/>
  <c r="H53" i="6"/>
  <c r="V43" i="6"/>
  <c r="U43" i="6"/>
  <c r="T43" i="6"/>
  <c r="R43" i="6"/>
  <c r="Q43" i="6"/>
  <c r="P43" i="6"/>
  <c r="O43" i="6"/>
  <c r="H43" i="6"/>
  <c r="V52" i="6"/>
  <c r="U52" i="6"/>
  <c r="T52" i="6"/>
  <c r="R52" i="6"/>
  <c r="Q52" i="6"/>
  <c r="P52" i="6"/>
  <c r="O52" i="6"/>
  <c r="H52" i="6"/>
  <c r="V51" i="6"/>
  <c r="U51" i="6"/>
  <c r="T51" i="6"/>
  <c r="R51" i="6"/>
  <c r="Q51" i="6"/>
  <c r="P51" i="6"/>
  <c r="O51" i="6"/>
  <c r="H51" i="6"/>
  <c r="V50" i="6"/>
  <c r="U50" i="6"/>
  <c r="T50" i="6"/>
  <c r="R50" i="6"/>
  <c r="Q50" i="6"/>
  <c r="P50" i="6"/>
  <c r="O50" i="6"/>
  <c r="H50" i="6"/>
  <c r="V49" i="6"/>
  <c r="U49" i="6"/>
  <c r="T49" i="6"/>
  <c r="R49" i="6"/>
  <c r="Q49" i="6"/>
  <c r="P49" i="6"/>
  <c r="O49" i="6"/>
  <c r="H49" i="6"/>
  <c r="V48" i="6"/>
  <c r="U48" i="6"/>
  <c r="T48" i="6"/>
  <c r="R48" i="6"/>
  <c r="Q48" i="6"/>
  <c r="P48" i="6"/>
  <c r="O48" i="6"/>
  <c r="H48" i="6"/>
  <c r="V47" i="6"/>
  <c r="U47" i="6"/>
  <c r="T47" i="6"/>
  <c r="R47" i="6"/>
  <c r="Q47" i="6"/>
  <c r="P47" i="6"/>
  <c r="O47" i="6"/>
  <c r="H47" i="6"/>
  <c r="V46" i="6"/>
  <c r="U46" i="6"/>
  <c r="T46" i="6"/>
  <c r="R46" i="6"/>
  <c r="Q46" i="6"/>
  <c r="P46" i="6"/>
  <c r="O46" i="6"/>
  <c r="H46" i="6"/>
  <c r="V44" i="6"/>
  <c r="U44" i="6"/>
  <c r="T44" i="6"/>
  <c r="R44" i="6"/>
  <c r="Q44" i="6"/>
  <c r="P44" i="6"/>
  <c r="O44" i="6"/>
  <c r="H44" i="6"/>
  <c r="V42" i="6"/>
  <c r="U42" i="6"/>
  <c r="T42" i="6"/>
  <c r="R42" i="6"/>
  <c r="Q42" i="6"/>
  <c r="P42" i="6"/>
  <c r="O42" i="6"/>
  <c r="H42" i="6"/>
  <c r="V41" i="6"/>
  <c r="U41" i="6"/>
  <c r="T41" i="6"/>
  <c r="R41" i="6"/>
  <c r="Q41" i="6"/>
  <c r="P41" i="6"/>
  <c r="O41" i="6"/>
  <c r="H41" i="6"/>
  <c r="V37" i="6"/>
  <c r="U37" i="6"/>
  <c r="T37" i="6"/>
  <c r="R37" i="6"/>
  <c r="Q37" i="6"/>
  <c r="P37" i="6"/>
  <c r="O37" i="6"/>
  <c r="H37" i="6"/>
  <c r="V36" i="6"/>
  <c r="U36" i="6"/>
  <c r="T36" i="6"/>
  <c r="R36" i="6"/>
  <c r="Q36" i="6"/>
  <c r="P36" i="6"/>
  <c r="O36" i="6"/>
  <c r="H36" i="6"/>
  <c r="V35" i="6"/>
  <c r="U35" i="6"/>
  <c r="T35" i="6"/>
  <c r="R35" i="6"/>
  <c r="Q35" i="6"/>
  <c r="P35" i="6"/>
  <c r="O35" i="6"/>
  <c r="H35" i="6"/>
  <c r="V34" i="6"/>
  <c r="U34" i="6"/>
  <c r="T34" i="6"/>
  <c r="R34" i="6"/>
  <c r="Q34" i="6"/>
  <c r="P34" i="6"/>
  <c r="O34" i="6"/>
  <c r="H34" i="6"/>
  <c r="V27" i="6"/>
  <c r="U27" i="6"/>
  <c r="T27" i="6"/>
  <c r="R27" i="6"/>
  <c r="Q27" i="6"/>
  <c r="P27" i="6"/>
  <c r="O27" i="6"/>
  <c r="H27" i="6"/>
  <c r="V33" i="6"/>
  <c r="U33" i="6"/>
  <c r="T33" i="6"/>
  <c r="R33" i="6"/>
  <c r="Q33" i="6"/>
  <c r="P33" i="6"/>
  <c r="O33" i="6"/>
  <c r="H33" i="6"/>
  <c r="V32" i="6"/>
  <c r="U32" i="6"/>
  <c r="T32" i="6"/>
  <c r="R32" i="6"/>
  <c r="Q32" i="6"/>
  <c r="P32" i="6"/>
  <c r="O32" i="6"/>
  <c r="H32" i="6"/>
  <c r="V31" i="6"/>
  <c r="U31" i="6"/>
  <c r="T31" i="6"/>
  <c r="R31" i="6"/>
  <c r="Q31" i="6"/>
  <c r="P31" i="6"/>
  <c r="O31" i="6"/>
  <c r="H31" i="6"/>
  <c r="V30" i="6"/>
  <c r="U30" i="6"/>
  <c r="T30" i="6"/>
  <c r="R30" i="6"/>
  <c r="Q30" i="6"/>
  <c r="P30" i="6"/>
  <c r="O30" i="6"/>
  <c r="H30" i="6"/>
  <c r="V29" i="6"/>
  <c r="U29" i="6"/>
  <c r="T29" i="6"/>
  <c r="R29" i="6"/>
  <c r="Q29" i="6"/>
  <c r="P29" i="6"/>
  <c r="O29" i="6"/>
  <c r="H29" i="6"/>
  <c r="V28" i="6"/>
  <c r="U28" i="6"/>
  <c r="T28" i="6"/>
  <c r="R28" i="6"/>
  <c r="Q28" i="6"/>
  <c r="P28" i="6"/>
  <c r="O28" i="6"/>
  <c r="H28" i="6"/>
  <c r="V26" i="6"/>
  <c r="U26" i="6"/>
  <c r="T26" i="6"/>
  <c r="R26" i="6"/>
  <c r="Q26" i="6"/>
  <c r="P26" i="6"/>
  <c r="O26" i="6"/>
  <c r="H26" i="6"/>
  <c r="V25" i="6"/>
  <c r="U25" i="6"/>
  <c r="T25" i="6"/>
  <c r="R25" i="6"/>
  <c r="Q25" i="6"/>
  <c r="P25" i="6"/>
  <c r="O25" i="6"/>
  <c r="H25" i="6"/>
  <c r="E23" i="6"/>
  <c r="E22" i="6" s="1"/>
  <c r="N21" i="6"/>
  <c r="U21" i="6" s="1"/>
  <c r="N20" i="6"/>
  <c r="U20" i="6" s="1"/>
  <c r="N19" i="6"/>
  <c r="R19" i="6" s="1"/>
  <c r="Q18" i="6"/>
  <c r="P18" i="6"/>
  <c r="O18" i="6"/>
  <c r="N17" i="6"/>
  <c r="U17" i="6" s="1"/>
  <c r="N16" i="6"/>
  <c r="U16" i="6" s="1"/>
  <c r="Q15" i="6"/>
  <c r="P15" i="6"/>
  <c r="O15" i="6"/>
  <c r="N14" i="6"/>
  <c r="Q13" i="6"/>
  <c r="P13" i="6"/>
  <c r="O13" i="6"/>
  <c r="N12" i="6"/>
  <c r="D11" i="6" s="1"/>
  <c r="F11" i="6" s="1"/>
  <c r="Q11" i="6"/>
  <c r="P11" i="6"/>
  <c r="O11" i="6"/>
  <c r="N10" i="6"/>
  <c r="V10" i="6" s="1"/>
  <c r="V9" i="6" s="1"/>
  <c r="O9" i="6"/>
  <c r="E7" i="6"/>
  <c r="E10" i="3"/>
  <c r="F10" i="3" s="1"/>
  <c r="F9" i="3" s="1"/>
  <c r="D9" i="3"/>
  <c r="C9" i="3"/>
  <c r="O8" i="6" l="1"/>
  <c r="Q8" i="6"/>
  <c r="P8" i="6"/>
  <c r="D111" i="6"/>
  <c r="D110" i="6" s="1"/>
  <c r="O93" i="6"/>
  <c r="O92" i="6" s="1"/>
  <c r="W146" i="6"/>
  <c r="U137" i="6"/>
  <c r="V147" i="6"/>
  <c r="V137" i="6"/>
  <c r="R147" i="6"/>
  <c r="S138" i="6"/>
  <c r="S137" i="6" s="1"/>
  <c r="R137" i="6"/>
  <c r="T147" i="6"/>
  <c r="S84" i="6"/>
  <c r="S83" i="6" s="1"/>
  <c r="R83" i="6"/>
  <c r="V14" i="6"/>
  <c r="V13" i="6" s="1"/>
  <c r="D13" i="6"/>
  <c r="F13" i="6" s="1"/>
  <c r="T137" i="6"/>
  <c r="U147" i="6"/>
  <c r="Q93" i="6"/>
  <c r="Q92" i="6" s="1"/>
  <c r="Q141" i="6"/>
  <c r="Q140" i="6" s="1"/>
  <c r="O141" i="6"/>
  <c r="O140" i="6" s="1"/>
  <c r="R12" i="6"/>
  <c r="R11" i="6" s="1"/>
  <c r="F141" i="6"/>
  <c r="F140" i="6" s="1"/>
  <c r="U142" i="6"/>
  <c r="W145" i="6"/>
  <c r="W139" i="6"/>
  <c r="S121" i="6"/>
  <c r="W121" i="6" s="1"/>
  <c r="R98" i="6"/>
  <c r="S98" i="6" s="1"/>
  <c r="V100" i="6"/>
  <c r="S124" i="6"/>
  <c r="W124" i="6" s="1"/>
  <c r="T64" i="6"/>
  <c r="D40" i="6"/>
  <c r="F40" i="6" s="1"/>
  <c r="R101" i="6"/>
  <c r="S101" i="6" s="1"/>
  <c r="U101" i="6"/>
  <c r="S123" i="6"/>
  <c r="W123" i="6" s="1"/>
  <c r="S114" i="6"/>
  <c r="W114" i="6" s="1"/>
  <c r="W127" i="6"/>
  <c r="T112" i="6"/>
  <c r="R95" i="6"/>
  <c r="S95" i="6" s="1"/>
  <c r="V112" i="6"/>
  <c r="R142" i="6"/>
  <c r="S120" i="6"/>
  <c r="W120" i="6" s="1"/>
  <c r="W135" i="6"/>
  <c r="T142" i="6"/>
  <c r="P93" i="6"/>
  <c r="P92" i="6" s="1"/>
  <c r="S116" i="6"/>
  <c r="W116" i="6" s="1"/>
  <c r="T12" i="6"/>
  <c r="T11" i="6" s="1"/>
  <c r="T101" i="6"/>
  <c r="W126" i="6"/>
  <c r="U95" i="6"/>
  <c r="V95" i="6"/>
  <c r="V106" i="6"/>
  <c r="V105" i="6" s="1"/>
  <c r="V104" i="6" s="1"/>
  <c r="S119" i="6"/>
  <c r="W119" i="6" s="1"/>
  <c r="W132" i="6"/>
  <c r="U112" i="6"/>
  <c r="V142" i="6"/>
  <c r="E6" i="6"/>
  <c r="R109" i="6"/>
  <c r="S109" i="6" s="1"/>
  <c r="P112" i="6"/>
  <c r="P111" i="6" s="1"/>
  <c r="P110" i="6" s="1"/>
  <c r="T98" i="6"/>
  <c r="S115" i="6"/>
  <c r="S144" i="6"/>
  <c r="S142" i="6" s="1"/>
  <c r="U98" i="6"/>
  <c r="T109" i="6"/>
  <c r="S117" i="6"/>
  <c r="W117" i="6" s="1"/>
  <c r="U109" i="6"/>
  <c r="Q112" i="6"/>
  <c r="Q111" i="6" s="1"/>
  <c r="Q110" i="6" s="1"/>
  <c r="S122" i="6"/>
  <c r="W122" i="6" s="1"/>
  <c r="D141" i="6"/>
  <c r="D140" i="6" s="1"/>
  <c r="P141" i="6"/>
  <c r="P140" i="6" s="1"/>
  <c r="R112" i="6"/>
  <c r="R100" i="6"/>
  <c r="S100" i="6" s="1"/>
  <c r="U100" i="6"/>
  <c r="D106" i="6"/>
  <c r="F106" i="6" s="1"/>
  <c r="F105" i="6" s="1"/>
  <c r="F104" i="6" s="1"/>
  <c r="W131" i="6"/>
  <c r="W134" i="6"/>
  <c r="S118" i="6"/>
  <c r="W118" i="6" s="1"/>
  <c r="V12" i="6"/>
  <c r="V11" i="6" s="1"/>
  <c r="O64" i="6"/>
  <c r="P7" i="6"/>
  <c r="Q7" i="6"/>
  <c r="P64" i="6"/>
  <c r="S73" i="6"/>
  <c r="W73" i="6" s="1"/>
  <c r="S76" i="6"/>
  <c r="W76" i="6" s="1"/>
  <c r="U15" i="6"/>
  <c r="S32" i="6"/>
  <c r="W32" i="6" s="1"/>
  <c r="R64" i="6"/>
  <c r="V17" i="6"/>
  <c r="V64" i="6"/>
  <c r="S65" i="6"/>
  <c r="W65" i="6" s="1"/>
  <c r="S54" i="6"/>
  <c r="W54" i="6" s="1"/>
  <c r="U64" i="6"/>
  <c r="V21" i="6"/>
  <c r="O81" i="6"/>
  <c r="O70" i="6" s="1"/>
  <c r="U12" i="6"/>
  <c r="U11" i="6" s="1"/>
  <c r="T16" i="6"/>
  <c r="O69" i="6"/>
  <c r="P81" i="6"/>
  <c r="P70" i="6" s="1"/>
  <c r="V16" i="6"/>
  <c r="S30" i="6"/>
  <c r="W30" i="6" s="1"/>
  <c r="R69" i="6"/>
  <c r="R81" i="6"/>
  <c r="R70" i="6" s="1"/>
  <c r="U69" i="6"/>
  <c r="T81" i="6"/>
  <c r="T70" i="6" s="1"/>
  <c r="V69" i="6"/>
  <c r="V81" i="6"/>
  <c r="V70" i="6" s="1"/>
  <c r="S50" i="6"/>
  <c r="W50" i="6" s="1"/>
  <c r="S57" i="6"/>
  <c r="W57" i="6" s="1"/>
  <c r="S59" i="6"/>
  <c r="W59" i="6" s="1"/>
  <c r="S61" i="6"/>
  <c r="W61" i="6" s="1"/>
  <c r="D70" i="6"/>
  <c r="F70" i="6" s="1"/>
  <c r="Q81" i="6"/>
  <c r="Q70" i="6" s="1"/>
  <c r="O7" i="6"/>
  <c r="S82" i="6"/>
  <c r="W82" i="6" s="1"/>
  <c r="P69" i="6"/>
  <c r="R14" i="6"/>
  <c r="R13" i="6" s="1"/>
  <c r="T19" i="6"/>
  <c r="T14" i="6"/>
  <c r="T13" i="6" s="1"/>
  <c r="U19" i="6"/>
  <c r="U18" i="6" s="1"/>
  <c r="U14" i="6"/>
  <c r="U13" i="6" s="1"/>
  <c r="T20" i="6"/>
  <c r="S34" i="6"/>
  <c r="W34" i="6" s="1"/>
  <c r="S36" i="6"/>
  <c r="W36" i="6" s="1"/>
  <c r="S63" i="6"/>
  <c r="W63" i="6" s="1"/>
  <c r="V20" i="6"/>
  <c r="S33" i="6"/>
  <c r="W33" i="6" s="1"/>
  <c r="S49" i="6"/>
  <c r="W49" i="6" s="1"/>
  <c r="S72" i="6"/>
  <c r="W72" i="6" s="1"/>
  <c r="S26" i="6"/>
  <c r="W26" i="6" s="1"/>
  <c r="S29" i="6"/>
  <c r="W29" i="6" s="1"/>
  <c r="S31" i="6"/>
  <c r="W31" i="6" s="1"/>
  <c r="S78" i="6"/>
  <c r="W78" i="6" s="1"/>
  <c r="S80" i="6"/>
  <c r="W80" i="6" s="1"/>
  <c r="R97" i="6"/>
  <c r="S97" i="6" s="1"/>
  <c r="S44" i="6"/>
  <c r="W44" i="6" s="1"/>
  <c r="T97" i="6"/>
  <c r="S47" i="6"/>
  <c r="W47" i="6" s="1"/>
  <c r="S43" i="6"/>
  <c r="W43" i="6" s="1"/>
  <c r="U97" i="6"/>
  <c r="S60" i="6"/>
  <c r="W60" i="6" s="1"/>
  <c r="S56" i="6"/>
  <c r="W56" i="6" s="1"/>
  <c r="S62" i="6"/>
  <c r="W62" i="6" s="1"/>
  <c r="S51" i="6"/>
  <c r="W51" i="6" s="1"/>
  <c r="S28" i="6"/>
  <c r="W28" i="6" s="1"/>
  <c r="S58" i="6"/>
  <c r="W58" i="6" s="1"/>
  <c r="S37" i="6"/>
  <c r="W37" i="6" s="1"/>
  <c r="S77" i="6"/>
  <c r="W77" i="6" s="1"/>
  <c r="S27" i="6"/>
  <c r="W27" i="6" s="1"/>
  <c r="S35" i="6"/>
  <c r="W35" i="6" s="1"/>
  <c r="S79" i="6"/>
  <c r="W79" i="6" s="1"/>
  <c r="S42" i="6"/>
  <c r="W42" i="6" s="1"/>
  <c r="S46" i="6"/>
  <c r="W46" i="6" s="1"/>
  <c r="S48" i="6"/>
  <c r="W48" i="6" s="1"/>
  <c r="S52" i="6"/>
  <c r="W52" i="6" s="1"/>
  <c r="S53" i="6"/>
  <c r="W53" i="6" s="1"/>
  <c r="S55" i="6"/>
  <c r="W55" i="6" s="1"/>
  <c r="S74" i="6"/>
  <c r="W74" i="6" s="1"/>
  <c r="S19" i="6"/>
  <c r="U70" i="6"/>
  <c r="R10" i="6"/>
  <c r="R9" i="6" s="1"/>
  <c r="D18" i="6"/>
  <c r="F18" i="6" s="1"/>
  <c r="V19" i="6"/>
  <c r="R99" i="6"/>
  <c r="S99" i="6" s="1"/>
  <c r="R103" i="6"/>
  <c r="R102" i="6" s="1"/>
  <c r="R108" i="6"/>
  <c r="S108" i="6" s="1"/>
  <c r="T10" i="6"/>
  <c r="T9" i="6" s="1"/>
  <c r="S71" i="6"/>
  <c r="U10" i="6"/>
  <c r="U9" i="6" s="1"/>
  <c r="T99" i="6"/>
  <c r="T103" i="6"/>
  <c r="T102" i="6" s="1"/>
  <c r="T108" i="6"/>
  <c r="W136" i="6"/>
  <c r="S41" i="6"/>
  <c r="D94" i="6"/>
  <c r="D9" i="6"/>
  <c r="R16" i="6"/>
  <c r="R20" i="6"/>
  <c r="S20" i="6" s="1"/>
  <c r="Q64" i="6"/>
  <c r="U99" i="6"/>
  <c r="U103" i="6"/>
  <c r="U102" i="6" s="1"/>
  <c r="U108" i="6"/>
  <c r="W150" i="6"/>
  <c r="D102" i="6"/>
  <c r="F102" i="6" s="1"/>
  <c r="F112" i="6"/>
  <c r="F111" i="6" s="1"/>
  <c r="F110" i="6" s="1"/>
  <c r="D15" i="6"/>
  <c r="F15" i="6" s="1"/>
  <c r="O112" i="6"/>
  <c r="O111" i="6" s="1"/>
  <c r="O110" i="6" s="1"/>
  <c r="S25" i="6"/>
  <c r="W151" i="6"/>
  <c r="R17" i="6"/>
  <c r="S17" i="6" s="1"/>
  <c r="R21" i="6"/>
  <c r="S21" i="6" s="1"/>
  <c r="Q69" i="6"/>
  <c r="E9" i="3"/>
  <c r="T17" i="6"/>
  <c r="T21" i="6"/>
  <c r="S149" i="6"/>
  <c r="W149" i="6" s="1"/>
  <c r="U8" i="6" l="1"/>
  <c r="U106" i="6"/>
  <c r="U105" i="6" s="1"/>
  <c r="U104" i="6" s="1"/>
  <c r="W138" i="6"/>
  <c r="W137" i="6" s="1"/>
  <c r="R141" i="6"/>
  <c r="R140" i="6" s="1"/>
  <c r="W84" i="6"/>
  <c r="W83" i="6" s="1"/>
  <c r="O40" i="6"/>
  <c r="D8" i="6"/>
  <c r="D7" i="6" s="1"/>
  <c r="W147" i="6"/>
  <c r="S147" i="6"/>
  <c r="S141" i="6" s="1"/>
  <c r="S140" i="6" s="1"/>
  <c r="V111" i="6"/>
  <c r="V110" i="6" s="1"/>
  <c r="T111" i="6"/>
  <c r="T110" i="6" s="1"/>
  <c r="S12" i="6"/>
  <c r="S11" i="6" s="1"/>
  <c r="U141" i="6"/>
  <c r="U140" i="6" s="1"/>
  <c r="R111" i="6"/>
  <c r="R110" i="6" s="1"/>
  <c r="W144" i="6"/>
  <c r="W142" i="6" s="1"/>
  <c r="V141" i="6"/>
  <c r="V140" i="6" s="1"/>
  <c r="S14" i="6"/>
  <c r="S13" i="6" s="1"/>
  <c r="T40" i="6"/>
  <c r="T106" i="6"/>
  <c r="T105" i="6" s="1"/>
  <c r="T104" i="6" s="1"/>
  <c r="V94" i="6"/>
  <c r="V93" i="6" s="1"/>
  <c r="V92" i="6" s="1"/>
  <c r="W95" i="6"/>
  <c r="S112" i="6"/>
  <c r="S111" i="6" s="1"/>
  <c r="S110" i="6" s="1"/>
  <c r="U111" i="6"/>
  <c r="U110" i="6" s="1"/>
  <c r="W115" i="6"/>
  <c r="W112" i="6" s="1"/>
  <c r="T141" i="6"/>
  <c r="T140" i="6" s="1"/>
  <c r="S64" i="6"/>
  <c r="W64" i="6" s="1"/>
  <c r="W101" i="6"/>
  <c r="W109" i="6"/>
  <c r="W100" i="6"/>
  <c r="R106" i="6"/>
  <c r="R105" i="6" s="1"/>
  <c r="R104" i="6" s="1"/>
  <c r="D105" i="6"/>
  <c r="D104" i="6" s="1"/>
  <c r="W98" i="6"/>
  <c r="T15" i="6"/>
  <c r="T8" i="6" s="1"/>
  <c r="U40" i="6"/>
  <c r="W97" i="6"/>
  <c r="R94" i="6"/>
  <c r="U94" i="6"/>
  <c r="U93" i="6" s="1"/>
  <c r="U92" i="6" s="1"/>
  <c r="W20" i="6"/>
  <c r="V40" i="6"/>
  <c r="P40" i="6"/>
  <c r="V18" i="6"/>
  <c r="T18" i="6"/>
  <c r="U7" i="6"/>
  <c r="R40" i="6"/>
  <c r="V15" i="6"/>
  <c r="V8" i="6" s="1"/>
  <c r="S81" i="6"/>
  <c r="W81" i="6" s="1"/>
  <c r="S69" i="6"/>
  <c r="W69" i="6" s="1"/>
  <c r="T94" i="6"/>
  <c r="T93" i="6" s="1"/>
  <c r="T92" i="6" s="1"/>
  <c r="F9" i="6"/>
  <c r="F8" i="6" s="1"/>
  <c r="W108" i="6"/>
  <c r="Q40" i="6"/>
  <c r="W71" i="6"/>
  <c r="S103" i="6"/>
  <c r="S102" i="6" s="1"/>
  <c r="W99" i="6"/>
  <c r="S106" i="6"/>
  <c r="S105" i="6" s="1"/>
  <c r="S104" i="6" s="1"/>
  <c r="W25" i="6"/>
  <c r="S94" i="6"/>
  <c r="R18" i="6"/>
  <c r="S18" i="6"/>
  <c r="W19" i="6"/>
  <c r="D93" i="6"/>
  <c r="D92" i="6" s="1"/>
  <c r="F94" i="6"/>
  <c r="F93" i="6" s="1"/>
  <c r="F92" i="6" s="1"/>
  <c r="W21" i="6"/>
  <c r="W41" i="6"/>
  <c r="R15" i="6"/>
  <c r="R8" i="6" s="1"/>
  <c r="S16" i="6"/>
  <c r="W17" i="6"/>
  <c r="S10" i="6"/>
  <c r="S9" i="6" s="1"/>
  <c r="W12" i="6" l="1"/>
  <c r="W11" i="6" s="1"/>
  <c r="F7" i="6"/>
  <c r="W111" i="6"/>
  <c r="W110" i="6" s="1"/>
  <c r="W14" i="6"/>
  <c r="W13" i="6" s="1"/>
  <c r="W141" i="6"/>
  <c r="W140" i="6" s="1"/>
  <c r="T7" i="6"/>
  <c r="W106" i="6"/>
  <c r="W105" i="6" s="1"/>
  <c r="W104" i="6" s="1"/>
  <c r="S70" i="6"/>
  <c r="R93" i="6"/>
  <c r="R92" i="6" s="1"/>
  <c r="W70" i="6"/>
  <c r="W40" i="6"/>
  <c r="S40" i="6"/>
  <c r="W94" i="6"/>
  <c r="V7" i="6"/>
  <c r="R7" i="6"/>
  <c r="S15" i="6"/>
  <c r="S8" i="6" s="1"/>
  <c r="W16" i="6"/>
  <c r="W15" i="6" s="1"/>
  <c r="W18" i="6"/>
  <c r="S93" i="6"/>
  <c r="S92" i="6" s="1"/>
  <c r="W103" i="6"/>
  <c r="W102" i="6" s="1"/>
  <c r="W10" i="6"/>
  <c r="W9" i="6" s="1"/>
  <c r="W8" i="6" l="1"/>
  <c r="W93" i="6"/>
  <c r="W92" i="6" s="1"/>
  <c r="S7" i="6"/>
  <c r="W7" i="6"/>
  <c r="V39" i="6" l="1"/>
  <c r="V24" i="6" s="1"/>
  <c r="V23" i="6" s="1"/>
  <c r="V22" i="6" s="1"/>
  <c r="V6" i="6" s="1"/>
  <c r="R39" i="6"/>
  <c r="R24" i="6" s="1"/>
  <c r="R23" i="6" s="1"/>
  <c r="R22" i="6" s="1"/>
  <c r="R6" i="6" s="1"/>
  <c r="T39" i="6"/>
  <c r="T24" i="6" s="1"/>
  <c r="T23" i="6" s="1"/>
  <c r="T22" i="6" s="1"/>
  <c r="T6" i="6" s="1"/>
  <c r="U39" i="6"/>
  <c r="U24" i="6" s="1"/>
  <c r="U23" i="6" s="1"/>
  <c r="U22" i="6" s="1"/>
  <c r="U6" i="6" s="1"/>
  <c r="Q39" i="6"/>
  <c r="Q24" i="6" s="1"/>
  <c r="Q23" i="6" s="1"/>
  <c r="Q22" i="6" s="1"/>
  <c r="Q6" i="6" s="1"/>
  <c r="P39" i="6"/>
  <c r="P24" i="6" s="1"/>
  <c r="P23" i="6" s="1"/>
  <c r="P22" i="6" s="1"/>
  <c r="P6" i="6" s="1"/>
  <c r="D24" i="6"/>
  <c r="O39" i="6"/>
  <c r="O24" i="6" s="1"/>
  <c r="O23" i="6" s="1"/>
  <c r="O22" i="6" s="1"/>
  <c r="O6" i="6" s="1"/>
  <c r="F24" i="6" l="1"/>
  <c r="F23" i="6" s="1"/>
  <c r="F22" i="6" s="1"/>
  <c r="F6" i="6" s="1"/>
  <c r="D23" i="6"/>
  <c r="D22" i="6" s="1"/>
  <c r="D6" i="6" s="1"/>
  <c r="S39" i="6"/>
  <c r="S24" i="6" l="1"/>
  <c r="S23" i="6" s="1"/>
  <c r="S22" i="6" s="1"/>
  <c r="S6" i="6" s="1"/>
  <c r="W39" i="6"/>
  <c r="W24" i="6" s="1"/>
  <c r="W23" i="6" s="1"/>
  <c r="W22" i="6" s="1"/>
  <c r="W6" i="6" s="1"/>
</calcChain>
</file>

<file path=xl/sharedStrings.xml><?xml version="1.0" encoding="utf-8"?>
<sst xmlns="http://schemas.openxmlformats.org/spreadsheetml/2006/main" count="7217" uniqueCount="850">
  <si>
    <t>합계</t>
  </si>
  <si>
    <t>보조금</t>
  </si>
  <si>
    <t>잔액</t>
  </si>
  <si>
    <t>금액</t>
  </si>
  <si>
    <t>○상담</t>
  </si>
  <si>
    <t>항</t>
  </si>
  <si>
    <t>목</t>
  </si>
  <si>
    <t>국비</t>
  </si>
  <si>
    <t>○여비</t>
  </si>
  <si>
    <t>집행액</t>
  </si>
  <si>
    <t>x</t>
  </si>
  <si>
    <t>소 계</t>
  </si>
  <si>
    <t xml:space="preserve"> </t>
  </si>
  <si>
    <t>×</t>
  </si>
  <si>
    <t>관</t>
  </si>
  <si>
    <t>잡수입</t>
  </si>
  <si>
    <t>시도비</t>
  </si>
  <si>
    <t>세출원</t>
  </si>
  <si>
    <t>증감</t>
  </si>
  <si>
    <t>후원금</t>
  </si>
  <si>
    <t>자부담</t>
  </si>
  <si>
    <t>합 계</t>
  </si>
  <si>
    <t>ⅹ</t>
  </si>
  <si>
    <t>다문화</t>
  </si>
  <si>
    <t>=</t>
  </si>
  <si>
    <t xml:space="preserve">  - 심리검사지 구입비 </t>
  </si>
  <si>
    <t>다문화가족교류소통공간운영비</t>
  </si>
  <si>
    <t>전년도이월금(비지정후원금)</t>
  </si>
  <si>
    <t>○시도보조금(종사자수당)</t>
  </si>
  <si>
    <t>○국고보조금(사례관리지원)</t>
  </si>
  <si>
    <t>전년도이월금(법인전입금)</t>
  </si>
  <si>
    <t xml:space="preserve">  - 홈페이지 제작비</t>
  </si>
  <si>
    <t xml:space="preserve"> [부모-자녀 의사소통교육]</t>
  </si>
  <si>
    <t xml:space="preserve">  - 자조모임 지원비</t>
  </si>
  <si>
    <t xml:space="preserve"> [사례회의 및 월례회의]</t>
  </si>
  <si>
    <t>○시도보조금(방문교육지원)</t>
  </si>
  <si>
    <t xml:space="preserve"> [부모-자녀상호작용]</t>
  </si>
  <si>
    <t>예비·신혼부부교실이용료</t>
  </si>
  <si>
    <t xml:space="preserve"> [상담사역량강화교육]</t>
  </si>
  <si>
    <t xml:space="preserve">  - 예비·신혼부부교실</t>
  </si>
  <si>
    <t>○국고보조금(공동육아나눔터)</t>
  </si>
  <si>
    <t xml:space="preserve">  - 문화달력 발송비</t>
  </si>
  <si>
    <t xml:space="preserve">  - 센터장 10/11호봉</t>
  </si>
  <si>
    <t xml:space="preserve">  - 팀원 3/4호봉</t>
  </si>
  <si>
    <t xml:space="preserve">  - 사업성과보고서 제작비</t>
  </si>
  <si>
    <t>○아이돌봄수당_주휴수당</t>
  </si>
  <si>
    <t xml:space="preserve">  - 요리활동키트제작비</t>
  </si>
  <si>
    <t>○급여(가족상담전문인력)</t>
  </si>
  <si>
    <t xml:space="preserve">  - 팀장 11/12호봉</t>
  </si>
  <si>
    <t>○이중언어 프로그램 운영비</t>
  </si>
  <si>
    <t>○아이돌봄서비스 본인부담금</t>
  </si>
  <si>
    <t xml:space="preserve">  - 교재 및 수료증발급비</t>
  </si>
  <si>
    <t xml:space="preserve">  - 기타보조금 예금이자</t>
  </si>
  <si>
    <t>○시도보조금(복지포인트)</t>
  </si>
  <si>
    <t>○급여(건강가정기본운영)</t>
  </si>
  <si>
    <t>○퇴직적립금(1인가구지원)</t>
  </si>
  <si>
    <t>○시도보조금(사례관리지원)</t>
  </si>
  <si>
    <t>○국고보조금(추가사업비)</t>
  </si>
  <si>
    <t>115 퇴직금 및 퇴직적립금</t>
  </si>
  <si>
    <t>132 수용비 및 수수료</t>
  </si>
  <si>
    <t>○퇴직적립금(언어발달)</t>
  </si>
  <si>
    <t>○사회보험부담금(사례관리)</t>
  </si>
  <si>
    <t>조정수당보조금(건강가정)</t>
  </si>
  <si>
    <t xml:space="preserve">  - 추가인력(시간제)</t>
  </si>
  <si>
    <t>○아이돌봄수당_명절상여금</t>
  </si>
  <si>
    <t>○행정부대경비_일반수용비</t>
  </si>
  <si>
    <t>○전년도이월금(법인전입금)</t>
  </si>
  <si>
    <t>○퇴직적립금(공동육아)</t>
  </si>
  <si>
    <t>○급여(다문화기본운영)</t>
  </si>
  <si>
    <t>공동육아나눔터운영관리비보조금</t>
  </si>
  <si>
    <t>○기관파견서비스 부담금</t>
  </si>
  <si>
    <t>○돌보미관리비_양성교육</t>
  </si>
  <si>
    <t xml:space="preserve">  - 선임팀원 6/7호봉</t>
  </si>
  <si>
    <t>영아종일제·한부모지원보조금</t>
  </si>
  <si>
    <t>○퇴직적립금(다문화기본운영)</t>
  </si>
  <si>
    <t>116 사회보험 부담금</t>
  </si>
  <si>
    <t xml:space="preserve">  - 행정인력 1호봉</t>
  </si>
  <si>
    <t>결혼이민자역량강화지원보조금</t>
  </si>
  <si>
    <t>○행정부대경비_업무추진비</t>
  </si>
  <si>
    <t xml:space="preserve">  - 선임팀원 9호봉</t>
  </si>
  <si>
    <t>○돌보미관리비_퇴직적립금</t>
  </si>
  <si>
    <t>국비30%, 시도비70%</t>
  </si>
  <si>
    <t>○돌보미관리비_배상책임보험료</t>
  </si>
  <si>
    <t>○국고보조금(방문교육지원)</t>
  </si>
  <si>
    <t>다문화가족특성화사업보조금</t>
  </si>
  <si>
    <t>○사회보험부담금(통번역)</t>
  </si>
  <si>
    <t>○퇴직적립금(가족학교)</t>
  </si>
  <si>
    <t xml:space="preserve">  - 팀원 4/5호봉</t>
  </si>
  <si>
    <t xml:space="preserve">  - 보조금 예금이자</t>
  </si>
  <si>
    <t>○시도보조금(조정수당)</t>
  </si>
  <si>
    <t>○사회보험부담금(공동육아)</t>
  </si>
  <si>
    <t>○행정부대경비_특근매식비</t>
  </si>
  <si>
    <t>○결혼이민자취업지원교육이용료</t>
  </si>
  <si>
    <t>지정후원금(학용품비지원)</t>
  </si>
  <si>
    <t>다문화가족자조모임보조금</t>
  </si>
  <si>
    <t>113 외부지원사업수입</t>
  </si>
  <si>
    <t>○가족상담지원사업보조금</t>
  </si>
  <si>
    <t>○지정후원금(장학금지원)</t>
  </si>
  <si>
    <t xml:space="preserve">  - 사무국장 20호봉</t>
  </si>
  <si>
    <t>114 서울가족학교사업수입</t>
  </si>
  <si>
    <t>결혼이민자취업지원교육이용료</t>
  </si>
  <si>
    <t>조정수당보조금(다문화)</t>
  </si>
  <si>
    <t>다문화가족지원센터 운영보조금</t>
  </si>
  <si>
    <t>○아이돌봄수당_유급휴일수당</t>
  </si>
  <si>
    <t>한부모가족자조모임보조금</t>
  </si>
  <si>
    <t>○한부모가족자조모임보조금</t>
  </si>
  <si>
    <t xml:space="preserve">  - 선임팀원 5호봉</t>
  </si>
  <si>
    <t>복지포인트보조금(다문화)</t>
  </si>
  <si>
    <t>○지정후원금(의료비지원)</t>
  </si>
  <si>
    <t>○퇴직적립금(교류소통)</t>
  </si>
  <si>
    <t xml:space="preserve">  - 옥외 현수막 제작비</t>
  </si>
  <si>
    <t xml:space="preserve"> [독립생활능력프로그램]</t>
  </si>
  <si>
    <t xml:space="preserve">  - 팀원(5급 1호봉)</t>
  </si>
  <si>
    <t>지정후원금(의료비지원)</t>
  </si>
  <si>
    <t>○지정후원금(학용품비지원)</t>
  </si>
  <si>
    <t>○양성평등기금사업보조금</t>
  </si>
  <si>
    <t xml:space="preserve">  - 이중언어환경조성보조금</t>
  </si>
  <si>
    <t xml:space="preserve">  - 방문교육본인부담금</t>
  </si>
  <si>
    <t xml:space="preserve">  - 사례관리지원보조금</t>
  </si>
  <si>
    <t>○방문교육 본인부담금 환급</t>
  </si>
  <si>
    <t xml:space="preserve">  - 방문교육지원보조금</t>
  </si>
  <si>
    <t>115 아이돌봄사업수입</t>
  </si>
  <si>
    <t>결혼이민자취업지원보조금</t>
  </si>
  <si>
    <t xml:space="preserve">  - 기타예금이자수입</t>
  </si>
  <si>
    <t>지정후원금(시설개보수비지원)</t>
  </si>
  <si>
    <t xml:space="preserve">  - 돌보미교육비본인부담금</t>
  </si>
  <si>
    <t>지정후원금(장학금지원)</t>
  </si>
  <si>
    <t>종사자수당보조금(아이돌봄)</t>
  </si>
  <si>
    <t xml:space="preserve">  - 선임팀원 4/5호봉</t>
  </si>
  <si>
    <t xml:space="preserve">  - 선임팀원 7/8호봉</t>
  </si>
  <si>
    <t>○퇴직적립금(이중언어)</t>
  </si>
  <si>
    <t>○행정부대경비_공과금·제세</t>
  </si>
  <si>
    <t xml:space="preserve">  - 팀장 14/15호봉</t>
  </si>
  <si>
    <t>아이돌봄서비스본인부담금</t>
  </si>
  <si>
    <t>○시도보조금(추가사업비)</t>
  </si>
  <si>
    <t>○시군구보조금(종사자수당)</t>
  </si>
  <si>
    <t>종사자수당보조금(다문화)</t>
  </si>
  <si>
    <t>○무인경비및CCTV사용료</t>
  </si>
  <si>
    <t>○전년도비지정후원금이월금</t>
  </si>
  <si>
    <t>○시군구보조금(추가사업비)</t>
  </si>
  <si>
    <t>○예비·신혼부부교실이용료</t>
  </si>
  <si>
    <t>○전년도이월금(사업수입)</t>
  </si>
  <si>
    <t>○사회보험부담금(가족학교)</t>
  </si>
  <si>
    <t>111 통합서비스사업수입</t>
  </si>
  <si>
    <t>종사자수당보조금(공동육아)</t>
  </si>
  <si>
    <t>아이돌보미예방접종비지원</t>
  </si>
  <si>
    <t xml:space="preserve">  - 팀원 1/2호봉</t>
  </si>
  <si>
    <t xml:space="preserve"> [남성외국인자조모임]</t>
  </si>
  <si>
    <t>○다문화가족자녀성장지원</t>
  </si>
  <si>
    <t xml:space="preserve"> [다문화가족 자조모임]</t>
  </si>
  <si>
    <t xml:space="preserve"> [신체놀이교실프로그램]</t>
  </si>
  <si>
    <t>건강가정지원센터 운영보조금</t>
  </si>
  <si>
    <t>○다문화가족교류·소통공간운영</t>
  </si>
  <si>
    <t>○돌보미관리비_4대보험료</t>
  </si>
  <si>
    <t>○돌보미관리비_보수교육</t>
  </si>
  <si>
    <t xml:space="preserve"> [부모자녀관계향상프로그램]</t>
  </si>
  <si>
    <t>○돌보미관리비_돌보미현장실습</t>
  </si>
  <si>
    <t xml:space="preserve"> [다문화인식개선캠페인]</t>
  </si>
  <si>
    <t>○인식개선 및 공동체의식</t>
  </si>
  <si>
    <t xml:space="preserve"> [사회성발달프로그램]</t>
  </si>
  <si>
    <t>○국고보조금(언어발달지원)</t>
  </si>
  <si>
    <t xml:space="preserve"> [지역사회통합프로그램]</t>
  </si>
  <si>
    <t>○아이돌봄수당_연장근로수당</t>
  </si>
  <si>
    <t>○국고보조금(통번역서비스)</t>
  </si>
  <si>
    <t>지정후원금(생활비지원)</t>
  </si>
  <si>
    <t>○사회보험부담금(교류소통)</t>
  </si>
  <si>
    <t>○시도보조금(서울가족학교)</t>
  </si>
  <si>
    <t>○지정후원금(생활비지원)</t>
  </si>
  <si>
    <t>○퇴직적립금(방문교육)</t>
  </si>
  <si>
    <t>○사회보험부담금(방문교육)</t>
  </si>
  <si>
    <t>○시도보조금(공동육아나눔터)</t>
  </si>
  <si>
    <t>712 전년도이월금(후원금)</t>
  </si>
  <si>
    <t>○사회보험부담금(언어발달)</t>
  </si>
  <si>
    <t>812 기타예금이자수입</t>
  </si>
  <si>
    <t>○시도보조금(통번역서비스)</t>
  </si>
  <si>
    <t>○사회보험부담금(이중언어)</t>
  </si>
  <si>
    <t>○퇴직적립금(사례관리)</t>
  </si>
  <si>
    <t>○시도보조금(건강가정운영)</t>
  </si>
  <si>
    <t>○전년도이월금(보조금)</t>
  </si>
  <si>
    <t>○전년도이월금(잡수입)</t>
  </si>
  <si>
    <t>시도비50%, 시군구비50%</t>
  </si>
  <si>
    <t>종사자수당보조금(건강가정)</t>
  </si>
  <si>
    <t>○전년도지정후원금이월금</t>
  </si>
  <si>
    <t>○시군구보조금(건강가정운영)</t>
  </si>
  <si>
    <t>복지포인트보조금(건강가정)</t>
  </si>
  <si>
    <t>제 5 조  세출예산 성립 후 사업내용이 명시되어 수입되는 국고, 시보조금, 구보조금, 기타보조금, 지정후원금 등은 추가경정 예산의</t>
  </si>
  <si>
    <t xml:space="preserve">  - 직원교육비</t>
  </si>
  <si>
    <t xml:space="preserve">  - 마음나눔상담소</t>
  </si>
  <si>
    <t xml:space="preserve">            성립 이전이라도 먼저 사용할 수 있으며, 이는 차기 추가경정예산에 반영하여야 한다.</t>
  </si>
  <si>
    <t>제 4 조  세입에 의하여 지출되는 제세공과금, 차입금 상환, 차입금 이자는 예산에 불구하고 초과 계리 할 수 있다.</t>
  </si>
  <si>
    <t>제 3 조  세입예산은 해당 관,항,목의 예산을 초과하여 수납할 수 있으며, 내역에 명시되지 않은 수입은 기타수입으로 조치한다.</t>
  </si>
  <si>
    <t xml:space="preserve">  - 추억나눔사진관</t>
  </si>
  <si>
    <t xml:space="preserve">  - 패밀리셰프</t>
  </si>
  <si>
    <t xml:space="preserve">  - 놀이키트제작비</t>
  </si>
  <si>
    <t xml:space="preserve">  - 행복라디오</t>
  </si>
  <si>
    <t xml:space="preserve"> [영아기부모교육]</t>
  </si>
  <si>
    <t xml:space="preserve">  - 뉴스레터발송비</t>
  </si>
  <si>
    <t xml:space="preserve"> [부모교육특강]</t>
  </si>
  <si>
    <t xml:space="preserve">  - 온라인사생대회</t>
  </si>
  <si>
    <t xml:space="preserve">  - 서류봉투제작비</t>
  </si>
  <si>
    <t xml:space="preserve">  - 수료선물비</t>
  </si>
  <si>
    <t>○ 급여(통번역)</t>
  </si>
  <si>
    <t xml:space="preserve"> [예비부모교육]</t>
  </si>
  <si>
    <t xml:space="preserve"> [사업설명회]</t>
  </si>
  <si>
    <t xml:space="preserve">  - 이미지사용료</t>
  </si>
  <si>
    <t>○캐리커쳐제작비</t>
  </si>
  <si>
    <t xml:space="preserve">  - 문자발송비</t>
  </si>
  <si>
    <t>○프로그램 운영비</t>
  </si>
  <si>
    <t>○반환금(예금이자)</t>
  </si>
  <si>
    <t xml:space="preserve">  - 팀원 5호봉</t>
  </si>
  <si>
    <t>가족상담전문인력보조금</t>
  </si>
  <si>
    <t>○ 급여(방문교육)</t>
  </si>
  <si>
    <t xml:space="preserve">  - 택배발송비</t>
  </si>
  <si>
    <t>31 통합서비스</t>
  </si>
  <si>
    <t>71 예비비 및 기타</t>
  </si>
  <si>
    <t xml:space="preserve">  - 포스터 제작비</t>
  </si>
  <si>
    <t>322 언어발달지원</t>
  </si>
  <si>
    <t>○차량정비유지비</t>
  </si>
  <si>
    <t>○기타예금이자수입</t>
  </si>
  <si>
    <t>다문화이해교육보조금</t>
  </si>
  <si>
    <t>324 방문교육지원</t>
  </si>
  <si>
    <t xml:space="preserve"> [집단상담프로그램]</t>
  </si>
  <si>
    <t>312 가족돌봄</t>
  </si>
  <si>
    <t xml:space="preserve">  - 아버지교실</t>
  </si>
  <si>
    <t xml:space="preserve"> [유아기부모교육]</t>
  </si>
  <si>
    <t xml:space="preserve">  - 가족오락관</t>
  </si>
  <si>
    <t xml:space="preserve"> [활용프로그램]</t>
  </si>
  <si>
    <t>321 사례관리</t>
  </si>
  <si>
    <t>813 기타잡수입</t>
  </si>
  <si>
    <t xml:space="preserve">  - 홍보이벤트</t>
  </si>
  <si>
    <t xml:space="preserve">  - 직원출장여비</t>
  </si>
  <si>
    <t>○수용비및수수료</t>
  </si>
  <si>
    <t>○사회적관계망지원비</t>
  </si>
  <si>
    <t xml:space="preserve"> [예비학부모교육]</t>
  </si>
  <si>
    <t xml:space="preserve">  - 우편발송비</t>
  </si>
  <si>
    <t>○가족친화문화프로그램</t>
  </si>
  <si>
    <t>○이중언어 강사비</t>
  </si>
  <si>
    <t xml:space="preserve">  - 특근매식비</t>
  </si>
  <si>
    <t xml:space="preserve">  - 사무용품비</t>
  </si>
  <si>
    <t xml:space="preserve">  - 출장여비</t>
  </si>
  <si>
    <t xml:space="preserve">  - 팀원 9호봉</t>
  </si>
  <si>
    <t>1인가구지원사업보조금</t>
  </si>
  <si>
    <t>○영업배상책임보험료</t>
  </si>
  <si>
    <t>○반환금(기타보조금)</t>
  </si>
  <si>
    <t>이중언어환경조성보조금</t>
  </si>
  <si>
    <t>○언어발달 평가도구비</t>
  </si>
  <si>
    <t>○자녀돌봄품앗이</t>
  </si>
  <si>
    <t xml:space="preserve"> [과학체험프로그램]</t>
  </si>
  <si>
    <t xml:space="preserve"> [부모자녀프로그램]</t>
  </si>
  <si>
    <t>○공동육아나눔터</t>
  </si>
  <si>
    <t xml:space="preserve"> [아트교실프로그램]</t>
  </si>
  <si>
    <t xml:space="preserve"> [문화교육프로그램]</t>
  </si>
  <si>
    <t xml:space="preserve">  - 키트제작비</t>
  </si>
  <si>
    <t xml:space="preserve"> [위기사례지원]</t>
  </si>
  <si>
    <t xml:space="preserve"> [자녀프로그램]</t>
  </si>
  <si>
    <t xml:space="preserve"> [책놀이프로그램]</t>
  </si>
  <si>
    <t xml:space="preserve">  - 강사비 </t>
  </si>
  <si>
    <t xml:space="preserve">  - 키트발송비</t>
  </si>
  <si>
    <t>○다문화가족관계향상</t>
  </si>
  <si>
    <t xml:space="preserve">  - 상품구입비</t>
  </si>
  <si>
    <t xml:space="preserve"> [리더양성교육]</t>
  </si>
  <si>
    <t xml:space="preserve">  - 자료제작비</t>
  </si>
  <si>
    <t xml:space="preserve">  - 의료비지원</t>
  </si>
  <si>
    <t xml:space="preserve">  - 의상구입비</t>
  </si>
  <si>
    <t>○가족역량강화지원</t>
  </si>
  <si>
    <t xml:space="preserve">  [품앗이활동]</t>
  </si>
  <si>
    <t xml:space="preserve">  - 학용품비지원</t>
  </si>
  <si>
    <t xml:space="preserve"> [품앗이교육]</t>
  </si>
  <si>
    <t xml:space="preserve">  - 신문제작비</t>
  </si>
  <si>
    <t>○리더활동지원비</t>
  </si>
  <si>
    <t xml:space="preserve"> [장난감관리]</t>
  </si>
  <si>
    <t xml:space="preserve">  - 생활비지원</t>
  </si>
  <si>
    <t>○연합활동지원비</t>
  </si>
  <si>
    <t xml:space="preserve">  - 물품구입비</t>
  </si>
  <si>
    <t xml:space="preserve">  - 설문사례비</t>
  </si>
  <si>
    <t xml:space="preserve">  - 꽃다발구입비</t>
  </si>
  <si>
    <t xml:space="preserve">  - 장학금지원</t>
  </si>
  <si>
    <t>○온라인사생대회</t>
  </si>
  <si>
    <t>○우리가족골든벨</t>
  </si>
  <si>
    <t>방문교육본인부담금</t>
  </si>
  <si>
    <t>○사무기기임대료</t>
  </si>
  <si>
    <t>공동육아나눔터보조금</t>
  </si>
  <si>
    <t>312 시도보조금</t>
  </si>
  <si>
    <t>○방문지도사 회의비</t>
  </si>
  <si>
    <t>○CCTV사용료</t>
  </si>
  <si>
    <t>○연차미사용수당</t>
  </si>
  <si>
    <t>○신원보증보험료</t>
  </si>
  <si>
    <t>○방문교육 평가도구비</t>
  </si>
  <si>
    <t>○방문지도사 교통비</t>
  </si>
  <si>
    <t>○서울시센터장협회비</t>
  </si>
  <si>
    <t>건강가정운영보조금</t>
  </si>
  <si>
    <t xml:space="preserve">  - 기타잡수입</t>
  </si>
  <si>
    <t>○언어발달 교재교구비</t>
  </si>
  <si>
    <t>○방문교육 교재교구비</t>
  </si>
  <si>
    <t>언어발달지원보조금</t>
  </si>
  <si>
    <t>313 시군구보조금</t>
  </si>
  <si>
    <t>411 지정후원금</t>
  </si>
  <si>
    <t>통번역서비스보조금</t>
  </si>
  <si>
    <t>○시설장비유지비</t>
  </si>
  <si>
    <t>다문화운영보조금</t>
  </si>
  <si>
    <t>사례관리지원보조금</t>
  </si>
  <si>
    <t>서울가족학교보조금</t>
  </si>
  <si>
    <t>기타예금이자수입</t>
  </si>
  <si>
    <t>41 후원금수입</t>
  </si>
  <si>
    <t>○정보보안시스템사용료</t>
  </si>
  <si>
    <t>추가사업비보조금</t>
  </si>
  <si>
    <t>○방문교육본인부담금</t>
  </si>
  <si>
    <t>31 보조금수입</t>
  </si>
  <si>
    <t>○정수기및청정기사용료</t>
  </si>
  <si>
    <t>아이돌봄지원사업보조금</t>
  </si>
  <si>
    <t>○부모교육이용료</t>
  </si>
  <si>
    <t>총      계</t>
  </si>
  <si>
    <t xml:space="preserve"> [공개상담슈퍼비전]</t>
  </si>
  <si>
    <t>412 비지정후원금</t>
  </si>
  <si>
    <t>○퇴직연금수수료</t>
  </si>
  <si>
    <t>시군구비100%</t>
  </si>
  <si>
    <t>사업수입(아이돌봄)</t>
  </si>
  <si>
    <t xml:space="preserve">  - 법인전입금</t>
  </si>
  <si>
    <t>○아이돌보미교육비</t>
  </si>
  <si>
    <t>314 기타보조금</t>
  </si>
  <si>
    <t>증감
(A-B)</t>
  </si>
  <si>
    <t xml:space="preserve">구      분 </t>
  </si>
  <si>
    <t>03 보조금수입</t>
  </si>
  <si>
    <t>311 국고보조금</t>
  </si>
  <si>
    <t>아이돌봄지원보조금</t>
  </si>
  <si>
    <t>311 가족관계</t>
  </si>
  <si>
    <t>04 후원금수입</t>
  </si>
  <si>
    <t>잡수입(아이돌봄)</t>
  </si>
  <si>
    <t>돌보미교육비본인부담금</t>
  </si>
  <si>
    <t>○패밀리셰프이용료</t>
  </si>
  <si>
    <t>○인건비_명절상여금</t>
  </si>
  <si>
    <t>32 다문화가족특성화</t>
  </si>
  <si>
    <t>아이돌봄종사자수당</t>
  </si>
  <si>
    <t>○급여(교류소통)</t>
  </si>
  <si>
    <t>○급여(공동육아)</t>
  </si>
  <si>
    <t>○급여(1인가구지원)</t>
  </si>
  <si>
    <t>○퇴직적립금(통번역)</t>
  </si>
  <si>
    <t>[건강가정 기본운영]</t>
  </si>
  <si>
    <t>[가족상담전문인력]</t>
  </si>
  <si>
    <t>○반환금(보조금)</t>
  </si>
  <si>
    <t>기관파견서비스부담금</t>
  </si>
  <si>
    <t>방문교육지원보조금</t>
  </si>
  <si>
    <t xml:space="preserve">  - 통번역지원사</t>
  </si>
  <si>
    <t>○ 급여(사례관리)</t>
  </si>
  <si>
    <t>121 기관운영비</t>
  </si>
  <si>
    <t>213 시설장비유지비</t>
  </si>
  <si>
    <t>○이중언어 교재교구비</t>
  </si>
  <si>
    <t>117 기타후생경비</t>
  </si>
  <si>
    <t>○급여(가족학교)</t>
  </si>
  <si>
    <t>611 법인전입금</t>
  </si>
  <si>
    <t>12 업무추진비</t>
  </si>
  <si>
    <t>○ 급여(이중언어)</t>
  </si>
  <si>
    <t>○무인경비시스템사용료</t>
  </si>
  <si>
    <t>133 공공요금</t>
  </si>
  <si>
    <t>212 자산취득비</t>
  </si>
  <si>
    <t>07 예비비 및 기타</t>
  </si>
  <si>
    <t>02 재산조성비</t>
  </si>
  <si>
    <t>137 기타운영비</t>
  </si>
  <si>
    <t>134 제세공과금</t>
  </si>
  <si>
    <t>○ 급여(언어발달)</t>
  </si>
  <si>
    <t>[다문화 기본운영]</t>
  </si>
  <si>
    <t xml:space="preserve">  - 이중언어코치</t>
  </si>
  <si>
    <t>○인건비_4대보험료</t>
  </si>
  <si>
    <t>전년도이월금(잡수입)</t>
  </si>
  <si>
    <t xml:space="preserve">  - 팀원 2호봉</t>
  </si>
  <si>
    <t>○인건비_종사자수당</t>
  </si>
  <si>
    <t xml:space="preserve">  - 국민연금보험료</t>
  </si>
  <si>
    <t xml:space="preserve">  - 팀원 1호봉</t>
  </si>
  <si>
    <t>○해충방제서비스이용료</t>
  </si>
  <si>
    <t xml:space="preserve">  - 산재보험료</t>
  </si>
  <si>
    <t>○인건비_추가수당</t>
  </si>
  <si>
    <t xml:space="preserve">  - 사무국장</t>
  </si>
  <si>
    <t>양성평등기금사업보조금</t>
  </si>
  <si>
    <t>○인건비_퇴직적립금</t>
  </si>
  <si>
    <t xml:space="preserve">  - 10호봉미만</t>
  </si>
  <si>
    <t xml:space="preserve">  - 고용보험료</t>
  </si>
  <si>
    <t>○인건비_직책수당</t>
  </si>
  <si>
    <t xml:space="preserve">  - 국민건강보험료</t>
  </si>
  <si>
    <t>○인건비_연장근로수당</t>
  </si>
  <si>
    <t xml:space="preserve">  - 장기요양보험료</t>
  </si>
  <si>
    <t>가족상담지원사업보조금</t>
  </si>
  <si>
    <t xml:space="preserve">  - 폰트사용료</t>
  </si>
  <si>
    <t>아자프로젝트보조금</t>
  </si>
  <si>
    <t>패밀리셰프 이용료</t>
  </si>
  <si>
    <t>711 전년도이월금</t>
  </si>
  <si>
    <t xml:space="preserve">  - 10호봉이상</t>
  </si>
  <si>
    <t xml:space="preserve">  - 상담 사례비 </t>
  </si>
  <si>
    <t xml:space="preserve">  - 강사료</t>
  </si>
  <si>
    <t>○운영활동비</t>
  </si>
  <si>
    <t>○후원금지원</t>
  </si>
  <si>
    <t xml:space="preserve">  - 세탁비</t>
  </si>
  <si>
    <t xml:space="preserve"> [전체모임]</t>
  </si>
  <si>
    <t xml:space="preserve">  - 강사비</t>
  </si>
  <si>
    <t>○다과비</t>
  </si>
  <si>
    <t>○문화놀이터</t>
  </si>
  <si>
    <t>○강사비</t>
  </si>
  <si>
    <t>○운영비</t>
  </si>
  <si>
    <t xml:space="preserve">  - 활동비</t>
  </si>
  <si>
    <t>사업수입</t>
  </si>
  <si>
    <t xml:space="preserve">  - 배송비</t>
  </si>
  <si>
    <t xml:space="preserve"> [부모교육]</t>
  </si>
  <si>
    <t>○재료비</t>
  </si>
  <si>
    <t xml:space="preserve">  - 물품비</t>
  </si>
  <si>
    <t xml:space="preserve">  - 재료비</t>
  </si>
  <si>
    <t>○가족봉사단</t>
  </si>
  <si>
    <t>○물품비</t>
  </si>
  <si>
    <t>부모교육이용료</t>
  </si>
  <si>
    <t>○전신전화료</t>
  </si>
  <si>
    <t>○차량소모품비</t>
  </si>
  <si>
    <t>예산과목</t>
  </si>
  <si>
    <t>아이돌봄</t>
  </si>
  <si>
    <t xml:space="preserve">  - 팀장</t>
  </si>
  <si>
    <t>시도비100%</t>
  </si>
  <si>
    <t xml:space="preserve">  - 잡수입</t>
  </si>
  <si>
    <t xml:space="preserve"> [홍보사업]</t>
  </si>
  <si>
    <t xml:space="preserve">  - 우편료</t>
  </si>
  <si>
    <t>○명절휴가비</t>
  </si>
  <si>
    <t>○가족상담</t>
  </si>
  <si>
    <t>○부모역할지원</t>
  </si>
  <si>
    <t>○집단상담</t>
  </si>
  <si>
    <t xml:space="preserve">  - 다과비</t>
  </si>
  <si>
    <t>○진행비</t>
  </si>
  <si>
    <t>○자동차세</t>
  </si>
  <si>
    <t>○인건비_급여</t>
  </si>
  <si>
    <t>○부부역할지원</t>
  </si>
  <si>
    <t>예 산 총 칙</t>
  </si>
  <si>
    <t>○기타운영비</t>
  </si>
  <si>
    <t xml:space="preserve"> [부모코칭]</t>
  </si>
  <si>
    <t>○홍보비</t>
  </si>
  <si>
    <t>○자격증발급비</t>
  </si>
  <si>
    <t>○지역사회연계</t>
  </si>
  <si>
    <t xml:space="preserve">  - 홍보비</t>
  </si>
  <si>
    <t>○발송비</t>
  </si>
  <si>
    <t>○시설개보수비</t>
  </si>
  <si>
    <t>○명절선물비</t>
  </si>
  <si>
    <t>○기타잡수입</t>
  </si>
  <si>
    <t>211 시설비</t>
  </si>
  <si>
    <t>비율(%)</t>
  </si>
  <si>
    <t>세 입 총 계</t>
  </si>
  <si>
    <t>기타잡수입</t>
  </si>
  <si>
    <t>○특근매식비</t>
  </si>
  <si>
    <t>○키트제작비</t>
  </si>
  <si>
    <t>06 잡지출</t>
  </si>
  <si>
    <t>추가사업비</t>
  </si>
  <si>
    <t>○상담사례비</t>
  </si>
  <si>
    <t>○직원출장여비</t>
  </si>
  <si>
    <t>131 여비</t>
  </si>
  <si>
    <t>○복지포인트</t>
  </si>
  <si>
    <t>○사무용품비</t>
  </si>
  <si>
    <t>○정액급식비</t>
  </si>
  <si>
    <t>03 사업비</t>
  </si>
  <si>
    <t>○기관운영비</t>
  </si>
  <si>
    <t>71 이월금</t>
  </si>
  <si>
    <t>61 전입금</t>
  </si>
  <si>
    <t>01 사업수입</t>
  </si>
  <si>
    <t>07 이월금</t>
  </si>
  <si>
    <t>○관리자수당</t>
  </si>
  <si>
    <t>○가족수당</t>
  </si>
  <si>
    <t>○전기요금</t>
  </si>
  <si>
    <t>○직원교육비</t>
  </si>
  <si>
    <t>08 잡수입</t>
  </si>
  <si>
    <t>135 차량비</t>
  </si>
  <si>
    <t>○비지정후원금</t>
  </si>
  <si>
    <t>[사례관리]</t>
  </si>
  <si>
    <t>[통번역]</t>
  </si>
  <si>
    <t>21 시설비</t>
  </si>
  <si>
    <t>○연장근로수당</t>
  </si>
  <si>
    <t>81 잡수입</t>
  </si>
  <si>
    <t>○법인전입금</t>
  </si>
  <si>
    <t>61 잡지출</t>
  </si>
  <si>
    <t>○우편료</t>
  </si>
  <si>
    <t>비지정후원금</t>
  </si>
  <si>
    <t>○관리비</t>
  </si>
  <si>
    <t>06 전입금</t>
  </si>
  <si>
    <t>01 사무비</t>
  </si>
  <si>
    <t>13 운영비</t>
  </si>
  <si>
    <t>111 급여</t>
  </si>
  <si>
    <t>○종사자수당</t>
  </si>
  <si>
    <t>112 제수당</t>
  </si>
  <si>
    <t>[교류소통]</t>
  </si>
  <si>
    <t>712 반환금</t>
  </si>
  <si>
    <t>11 사업수입</t>
  </si>
  <si>
    <t>○조정수당</t>
  </si>
  <si>
    <t>[언어발달]</t>
  </si>
  <si>
    <t>123 회의비</t>
  </si>
  <si>
    <t>611 잡지출</t>
  </si>
  <si>
    <t>○비품구입비</t>
  </si>
  <si>
    <t>[이중언어]</t>
  </si>
  <si>
    <t>711 예비비</t>
  </si>
  <si>
    <t>11 인건비</t>
  </si>
  <si>
    <t>○소규모수선비</t>
  </si>
  <si>
    <t>○기타수수료</t>
  </si>
  <si>
    <t>○도시가스요금</t>
  </si>
  <si>
    <t>건강가정</t>
  </si>
  <si>
    <t>법인전입금</t>
  </si>
  <si>
    <t>○시설설치비</t>
  </si>
  <si>
    <t>○인쇄비</t>
  </si>
  <si>
    <t>산출내역</t>
  </si>
  <si>
    <t>○화재보험료</t>
  </si>
  <si>
    <t>[방문교육]</t>
  </si>
  <si>
    <t>○차량보험료</t>
  </si>
  <si>
    <t>세 부 내 역</t>
  </si>
  <si>
    <t>[가족학교]</t>
  </si>
  <si>
    <t>○직원워크숍</t>
  </si>
  <si>
    <t>세 출 총 계</t>
  </si>
  <si>
    <t>(단위:원)</t>
  </si>
  <si>
    <t>기타보조금</t>
  </si>
  <si>
    <t>수익사업</t>
  </si>
  <si>
    <t>○운송비</t>
  </si>
  <si>
    <t>전산관리구분</t>
  </si>
  <si>
    <t>[공동육아]</t>
  </si>
  <si>
    <t>○차량유류대</t>
  </si>
  <si>
    <t>[1인가구]</t>
  </si>
  <si>
    <t>시군구비</t>
  </si>
  <si>
    <t>국비100%</t>
  </si>
  <si>
    <t>○예비비</t>
  </si>
  <si>
    <t>○교육활동비</t>
  </si>
  <si>
    <t>○부서운영비</t>
  </si>
  <si>
    <t xml:space="preserve">  - 과장</t>
  </si>
  <si>
    <t>○시설소독비</t>
  </si>
  <si>
    <t>○직책수당</t>
  </si>
  <si>
    <t>자금원천</t>
  </si>
  <si>
    <t>○기타후생경비</t>
  </si>
  <si>
    <t>○지정후원금(종사자 복리후생 및 직원워크숍 지원)</t>
  </si>
  <si>
    <t>전년도이월금(보조금_공동육아나눔터운영관리비)</t>
  </si>
  <si>
    <t>전년도이월금(보조금_외국인재난긴급생활비지원)</t>
  </si>
  <si>
    <t>지정후원금(종사자 복리후생 및 직원워크숍 지원)</t>
  </si>
  <si>
    <t xml:space="preserve">   - 방문지도사(기타수당)</t>
  </si>
  <si>
    <t>찾아가는결혼이주여성다이음사업보조금</t>
  </si>
  <si>
    <t>○사회보험부담금(건강가정기본운영)</t>
  </si>
  <si>
    <t>○찾아가는결혼이주여성다이음사업</t>
  </si>
  <si>
    <t>○시군구보조금(1인가구지원사업)</t>
  </si>
  <si>
    <t>○시군구보조금(아이돌봄지원사업)</t>
  </si>
  <si>
    <t>○시도보조금(이중언어가족환경조성)</t>
  </si>
  <si>
    <t>전년도이월금(보조금_복지포인트)</t>
  </si>
  <si>
    <t xml:space="preserve">  - 전담인력(1단계/2단계)</t>
  </si>
  <si>
    <t>○국고보조금(이중언어가족환경조성)</t>
  </si>
  <si>
    <t>○퇴직적립금(가족상담전문인력)</t>
  </si>
  <si>
    <t xml:space="preserve"> [한부모여성가족역량강화프로그램]</t>
  </si>
  <si>
    <t>○지정후원금(시설개보수비지원)</t>
  </si>
  <si>
    <t xml:space="preserve">   - 방문지도사(교육수당)</t>
  </si>
  <si>
    <t>○국고보조금(다문화기본운영비)</t>
  </si>
  <si>
    <t xml:space="preserve">  - 사례관리사(만5년이상)</t>
  </si>
  <si>
    <t>전년도이월금(보조금_아이돌봄지원)</t>
  </si>
  <si>
    <t>○아이돌봄수당_시간제 추가수당</t>
  </si>
  <si>
    <t xml:space="preserve">   - 방문지도사(유급휴일수당)</t>
  </si>
  <si>
    <t xml:space="preserve">   - 방문지도사(활동수당)</t>
  </si>
  <si>
    <t>전년도이월금(보조금_종사자수당)</t>
  </si>
  <si>
    <t>○사회보험부담금(다문화기본운영)</t>
  </si>
  <si>
    <t xml:space="preserve">  전년도이월금(사업수입_방문교육)</t>
  </si>
  <si>
    <t xml:space="preserve">  - 언어발달지도사(만5년이상)</t>
  </si>
  <si>
    <t>○돌보미관리비_복무 및 처우관리지원</t>
  </si>
  <si>
    <t>○돌보미관리비_집담회 및 정서치유</t>
  </si>
  <si>
    <t>313 가족과함께하는지역공동체</t>
  </si>
  <si>
    <t xml:space="preserve">   - 방문지도사(회의수당)</t>
  </si>
  <si>
    <t>○시군구보조금(공동육아나눔터)</t>
  </si>
  <si>
    <t xml:space="preserve">  - 사례관리사(만3년이상)</t>
  </si>
  <si>
    <t xml:space="preserve">  - 사무국장 20/21호봉</t>
  </si>
  <si>
    <t xml:space="preserve">  - 언어발달지도사(만3년이상)</t>
  </si>
  <si>
    <t>○국고보조금(가족상담전문인력)</t>
  </si>
  <si>
    <t>○시도보조금(1인가구지원사업)</t>
  </si>
  <si>
    <t>○아이돌봄수당_연차유급휴가미사용수당</t>
  </si>
  <si>
    <t xml:space="preserve">   - 방문지도사(휴업수당)</t>
  </si>
  <si>
    <t>자치구연합직무향상프로그램보조금</t>
  </si>
  <si>
    <t>○시도보조금(아이돌봄지원사업)</t>
  </si>
  <si>
    <t>○시도보조금(교류소통공간운영비)</t>
  </si>
  <si>
    <t>○사회보험부담금(공동육아추가인력)</t>
  </si>
  <si>
    <t>전년도이월금(보조금_방문교육지원)</t>
  </si>
  <si>
    <t xml:space="preserve">  - 언어발달지도사(만3년미만)</t>
  </si>
  <si>
    <t>○시군구보조금(가족상담전문인력)</t>
  </si>
  <si>
    <t>○국고보조금(아이돌봄지원사업)</t>
  </si>
  <si>
    <t>○시도보조금(가족상담전문인력)</t>
  </si>
  <si>
    <t>○사회보험부담금(1인가구지원)</t>
  </si>
  <si>
    <t>공동육아나눔터추가인력지원보조금</t>
  </si>
  <si>
    <t xml:space="preserve">  - 문화달력 템플릿 제작비</t>
  </si>
  <si>
    <t>112 다문화가족특성화사업수입</t>
  </si>
  <si>
    <t xml:space="preserve">  - 아이돌봄서비스본인부담금</t>
  </si>
  <si>
    <t>○국고보조금(결혼이민자역량강화지원)</t>
  </si>
  <si>
    <t>노원구건강가정·다문화가족지원센터</t>
  </si>
  <si>
    <t>전년도이월금(사업수입_방문교육)</t>
  </si>
  <si>
    <t>○사회보험부담금(가족상담전문인력)</t>
  </si>
  <si>
    <t xml:space="preserve">   - 방문지도사(주휴수당)</t>
  </si>
  <si>
    <t xml:space="preserve">  - 홍보영상제작프로그램 사용권</t>
  </si>
  <si>
    <t>○퇴직적립금(건강가정기본운영)</t>
  </si>
  <si>
    <t xml:space="preserve">  - 전담인력(4단계/5단계)</t>
  </si>
  <si>
    <t>○아이돌봄서비스 본인부담금 환급</t>
  </si>
  <si>
    <t>○결혼이민자정착단계별지원패키지</t>
  </si>
  <si>
    <t>○시도보조금(결혼이민자역량강화지원)</t>
  </si>
  <si>
    <t xml:space="preserve">  - 아동기·청소년기부모교실</t>
  </si>
  <si>
    <t>○국고보조금(교류소통공간운영비)</t>
  </si>
  <si>
    <t>전년도이월금(보조금_사례관리지원)</t>
  </si>
  <si>
    <t xml:space="preserve">  - 화상회의 유료회원 가입비</t>
  </si>
  <si>
    <t>○시도보조금(다문화기본운영비)</t>
  </si>
  <si>
    <t xml:space="preserve">  - 전담인력(2단계/3단계)</t>
  </si>
  <si>
    <t xml:space="preserve"> [자기돌봄 및 관계증진프로그램]</t>
  </si>
  <si>
    <t>○국고보조금(찾아가는결혼이주여성다이음사업)</t>
  </si>
  <si>
    <t>○국고보조금(공동육아나눔터추가인력지원)</t>
  </si>
  <si>
    <t>국비30%, 시도비20%, 시군구비50%</t>
  </si>
  <si>
    <t>전년도이월금(보조금_이중언어환경조성지원)</t>
  </si>
  <si>
    <t>○시도보조금(찾아가는결혼이주여성다이음사업)</t>
  </si>
  <si>
    <t>국비30%, 시도비35%, 시군구비35%</t>
  </si>
  <si>
    <t>전년도이월금(지정후원금_시설개보수비지원)</t>
  </si>
  <si>
    <t>○시군구보조금(공동육아나눔터운영관리비)</t>
  </si>
  <si>
    <t xml:space="preserve"> [온라인 가족축제_온가족NO.1축제]</t>
  </si>
  <si>
    <t>○시군구보조금(공동육아나눔터추가인력지원)</t>
  </si>
  <si>
    <t>○시도보조금(공동육아나눔터추가인력지원)</t>
  </si>
  <si>
    <t>복지포인트(노원구)보조금</t>
    <phoneticPr fontId="16" type="noConversion"/>
  </si>
  <si>
    <t>시군구비100%</t>
    <phoneticPr fontId="16" type="noConversion"/>
  </si>
  <si>
    <t xml:space="preserve">  - 종사자수당보조금(다문화)</t>
    <phoneticPr fontId="16" type="noConversion"/>
  </si>
  <si>
    <t>종사자수당보조금(다문화)</t>
    <phoneticPr fontId="16" type="noConversion"/>
  </si>
  <si>
    <t xml:space="preserve">  - 물품비</t>
    <phoneticPr fontId="16" type="noConversion"/>
  </si>
  <si>
    <t>○운영위원회</t>
    <phoneticPr fontId="16" type="noConversion"/>
  </si>
  <si>
    <t xml:space="preserve">  - 워크북구입비</t>
    <phoneticPr fontId="16" type="noConversion"/>
  </si>
  <si>
    <t xml:space="preserve">  - 워크북발송비</t>
    <phoneticPr fontId="16" type="noConversion"/>
  </si>
  <si>
    <t xml:space="preserve">  - 키트발송비</t>
    <phoneticPr fontId="16" type="noConversion"/>
  </si>
  <si>
    <t>조정수당보조금(다문화)</t>
    <phoneticPr fontId="16" type="noConversion"/>
  </si>
  <si>
    <t>○시도보조금(조정수당)</t>
    <phoneticPr fontId="16" type="noConversion"/>
  </si>
  <si>
    <t>○시군구보조금(복지포인트)</t>
    <phoneticPr fontId="16" type="noConversion"/>
  </si>
  <si>
    <t>다문화</t>
    <phoneticPr fontId="16" type="noConversion"/>
  </si>
  <si>
    <t>복지포인트(노원구)</t>
    <phoneticPr fontId="16" type="noConversion"/>
  </si>
  <si>
    <t>○다문화가족자조모임보조금</t>
    <phoneticPr fontId="16" type="noConversion"/>
  </si>
  <si>
    <t>○결혼이민자취업지원보조금</t>
    <phoneticPr fontId="16" type="noConversion"/>
  </si>
  <si>
    <t>○아자프로젝트보조금</t>
    <phoneticPr fontId="16" type="noConversion"/>
  </si>
  <si>
    <t>○다문화이해교육보조금</t>
    <phoneticPr fontId="16" type="noConversion"/>
  </si>
  <si>
    <t>○자치구연합직무향상프로그램보조금</t>
    <phoneticPr fontId="16" type="noConversion"/>
  </si>
  <si>
    <t>다문화가족자조모임보조금</t>
    <phoneticPr fontId="16" type="noConversion"/>
  </si>
  <si>
    <t>기타보조금</t>
    <phoneticPr fontId="16" type="noConversion"/>
  </si>
  <si>
    <t>2021년 1차 추가경정 예산서</t>
    <phoneticPr fontId="16" type="noConversion"/>
  </si>
  <si>
    <t>제 1 조  2021년도 1차 추가경정 세입·세출 예산총액은 다음과 같다</t>
    <phoneticPr fontId="16" type="noConversion"/>
  </si>
  <si>
    <t>제 2 조  2021년도 1차 추가경정 세입·세출 예산의 명세는 별첨 세입명세서, 세출명세서 예산과 같다</t>
    <phoneticPr fontId="16" type="noConversion"/>
  </si>
  <si>
    <t>경정예산액</t>
    <phoneticPr fontId="16" type="noConversion"/>
  </si>
  <si>
    <t>기정예산액</t>
    <phoneticPr fontId="16" type="noConversion"/>
  </si>
  <si>
    <t>경정예산
(A)</t>
    <phoneticPr fontId="16" type="noConversion"/>
  </si>
  <si>
    <t>기정예산
(B)</t>
    <phoneticPr fontId="16" type="noConversion"/>
  </si>
  <si>
    <t>1. 2021년 1차 추경예산서 세입명세서</t>
    <phoneticPr fontId="16" type="noConversion"/>
  </si>
  <si>
    <t>2. 2021년 1차 추경예산서 세출명세서</t>
    <phoneticPr fontId="16" type="noConversion"/>
  </si>
  <si>
    <t>다문화가족특성화사업보조금</t>
    <phoneticPr fontId="16" type="noConversion"/>
  </si>
  <si>
    <t>건강가정지원센터 운영보조금</t>
    <phoneticPr fontId="16" type="noConversion"/>
  </si>
  <si>
    <t>다문화가족지원센터 운영보조금</t>
    <phoneticPr fontId="16" type="noConversion"/>
  </si>
  <si>
    <t>결혼이민자역량강화지원보조금</t>
    <phoneticPr fontId="16" type="noConversion"/>
  </si>
  <si>
    <t>공동육아나눔터보조금</t>
    <phoneticPr fontId="16" type="noConversion"/>
  </si>
  <si>
    <t>서울가족학교보조금</t>
    <phoneticPr fontId="16" type="noConversion"/>
  </si>
  <si>
    <t>1인가구지원사업보조금</t>
    <phoneticPr fontId="16" type="noConversion"/>
  </si>
  <si>
    <t xml:space="preserve">  - 복지포인트(노원구)보조금</t>
    <phoneticPr fontId="16" type="noConversion"/>
  </si>
  <si>
    <t>387 다문화이해교육</t>
    <phoneticPr fontId="22" type="noConversion"/>
  </si>
  <si>
    <t>386 다문화가족자조모임</t>
    <phoneticPr fontId="22" type="noConversion"/>
  </si>
  <si>
    <t>385 결혼이민자취업지원</t>
    <phoneticPr fontId="22" type="noConversion"/>
  </si>
  <si>
    <t>384 한부모가족자조모임</t>
    <phoneticPr fontId="22" type="noConversion"/>
  </si>
  <si>
    <t>383 가족상담지원</t>
    <phoneticPr fontId="22" type="noConversion"/>
  </si>
  <si>
    <t>382 아버지자조모임</t>
    <phoneticPr fontId="22" type="noConversion"/>
  </si>
  <si>
    <t>381 유아동기아버지교육</t>
    <phoneticPr fontId="22" type="noConversion"/>
  </si>
  <si>
    <t>38 외부지원</t>
    <phoneticPr fontId="22" type="noConversion"/>
  </si>
  <si>
    <t>372 아이돌봄운영비</t>
    <phoneticPr fontId="22" type="noConversion"/>
  </si>
  <si>
    <t>371 아이돌봄사업비</t>
    <phoneticPr fontId="22" type="noConversion"/>
  </si>
  <si>
    <t>37 아이돌봄지원</t>
    <phoneticPr fontId="22" type="noConversion"/>
  </si>
  <si>
    <t>362 1인가구지원운영비</t>
    <phoneticPr fontId="22" type="noConversion"/>
  </si>
  <si>
    <t>361 1인가구지원사업비</t>
    <phoneticPr fontId="22" type="noConversion"/>
  </si>
  <si>
    <t>36 1인가구지원</t>
    <phoneticPr fontId="22" type="noConversion"/>
  </si>
  <si>
    <t>352 서울가족학교운영비</t>
    <phoneticPr fontId="22" type="noConversion"/>
  </si>
  <si>
    <t>351 서울가족학교사업비</t>
    <phoneticPr fontId="22" type="noConversion"/>
  </si>
  <si>
    <t>35 서울가족학교</t>
    <phoneticPr fontId="22" type="noConversion"/>
  </si>
  <si>
    <t>341 공동육아나눔터</t>
    <phoneticPr fontId="22" type="noConversion"/>
  </si>
  <si>
    <t>34 공동육아나눔터</t>
    <phoneticPr fontId="22" type="noConversion"/>
  </si>
  <si>
    <t>33 결혼이민자역량강화지원</t>
    <phoneticPr fontId="22" type="noConversion"/>
  </si>
  <si>
    <t xml:space="preserve">  - 노원구복지포인트</t>
    <phoneticPr fontId="22" type="noConversion"/>
  </si>
  <si>
    <t>`</t>
    <phoneticPr fontId="22" type="noConversion"/>
  </si>
  <si>
    <t xml:space="preserve"> [코로나블루 집단상담]</t>
    <phoneticPr fontId="16" type="noConversion"/>
  </si>
  <si>
    <t xml:space="preserve"> [산후우울감 회복 집단상담]</t>
    <phoneticPr fontId="16" type="noConversion"/>
  </si>
  <si>
    <t xml:space="preserve"> [청소년 부모자녀 집단상담]</t>
    <phoneticPr fontId="16" type="noConversion"/>
  </si>
  <si>
    <t>○국고보조금(돌보미마스크지원)</t>
    <phoneticPr fontId="16" type="noConversion"/>
  </si>
  <si>
    <t>돌보미마스크지원보조금</t>
    <phoneticPr fontId="16" type="noConversion"/>
  </si>
  <si>
    <t>아이돌보미마스크지원</t>
    <phoneticPr fontId="16" type="noConversion"/>
  </si>
  <si>
    <t>복지포인트보조금(아이돌봄)</t>
    <phoneticPr fontId="16" type="noConversion"/>
  </si>
  <si>
    <t>아이돌봄복지포인트</t>
    <phoneticPr fontId="16" type="noConversion"/>
  </si>
  <si>
    <t>종일제돌봄·한부모추가지원</t>
    <phoneticPr fontId="16" type="noConversion"/>
  </si>
  <si>
    <t>○시도보조금(아이돌보미특별교육비)</t>
    <phoneticPr fontId="16" type="noConversion"/>
  </si>
  <si>
    <t>○시도보조금(복지포인트)</t>
    <phoneticPr fontId="16" type="noConversion"/>
  </si>
  <si>
    <t>아이돌보미특별교육</t>
    <phoneticPr fontId="16" type="noConversion"/>
  </si>
  <si>
    <t>시간제돌봄추가지원보조금</t>
    <phoneticPr fontId="16" type="noConversion"/>
  </si>
  <si>
    <t>아이돌보미특별교육보조금</t>
    <phoneticPr fontId="16" type="noConversion"/>
  </si>
  <si>
    <t>시간제돌봄수당추가지원</t>
    <phoneticPr fontId="16" type="noConversion"/>
  </si>
  <si>
    <t>전년도이월금(보조금_아이돌보미예방접종비지원)</t>
    <phoneticPr fontId="16" type="noConversion"/>
  </si>
  <si>
    <t>전년도이월금(보조금_영아종일제·한부모지원)</t>
    <phoneticPr fontId="16" type="noConversion"/>
  </si>
  <si>
    <t>전년도이월금(사업수입_아이돌봄서비스본인부담금)</t>
    <phoneticPr fontId="16" type="noConversion"/>
  </si>
  <si>
    <t>전년도이월금(사업수입_돌보미교육비본인부담금)</t>
    <phoneticPr fontId="16" type="noConversion"/>
  </si>
  <si>
    <t>전년도이월금(사업수입_기관파견서비스부담금)</t>
    <phoneticPr fontId="16" type="noConversion"/>
  </si>
  <si>
    <t xml:space="preserve">  - 기관파견서비스부담금</t>
    <phoneticPr fontId="16" type="noConversion"/>
  </si>
  <si>
    <t>전년도이월금(보조금_시간제돌봄추가지원)</t>
    <phoneticPr fontId="16" type="noConversion"/>
  </si>
  <si>
    <t>○시도보조금(시간제돌봄추가지원)</t>
    <phoneticPr fontId="16" type="noConversion"/>
  </si>
  <si>
    <t>영아종일제·한부모지원보조금</t>
    <phoneticPr fontId="16" type="noConversion"/>
  </si>
  <si>
    <t>○시도보조금(영아종일제·한부모지원)</t>
    <phoneticPr fontId="16" type="noConversion"/>
  </si>
  <si>
    <t>○아이돌봄수당_서비스활동수당</t>
    <phoneticPr fontId="16" type="noConversion"/>
  </si>
  <si>
    <t xml:space="preserve"> [기본활동수당]</t>
    <phoneticPr fontId="16" type="noConversion"/>
  </si>
  <si>
    <t>아이돌봄지원보조금</t>
    <phoneticPr fontId="16" type="noConversion"/>
  </si>
  <si>
    <t xml:space="preserve"> [아동추가수당]</t>
    <phoneticPr fontId="16" type="noConversion"/>
  </si>
  <si>
    <t xml:space="preserve"> [질병아동활동수당]</t>
    <phoneticPr fontId="16" type="noConversion"/>
  </si>
  <si>
    <t xml:space="preserve"> [야간근로수당]</t>
    <phoneticPr fontId="16" type="noConversion"/>
  </si>
  <si>
    <t xml:space="preserve"> [휴일근로수당]</t>
    <phoneticPr fontId="16" type="noConversion"/>
  </si>
  <si>
    <t xml:space="preserve"> [취소수수료]</t>
    <phoneticPr fontId="16" type="noConversion"/>
  </si>
  <si>
    <t>○아이돌봄수당_연차유급휴가사용수당</t>
    <phoneticPr fontId="16" type="noConversion"/>
  </si>
  <si>
    <t>○아이돌봄수당_교육수당</t>
    <phoneticPr fontId="16" type="noConversion"/>
  </si>
  <si>
    <t>○아이돌봄수당_현장실습</t>
    <phoneticPr fontId="16" type="noConversion"/>
  </si>
  <si>
    <t xml:space="preserve">  - 5년 이상</t>
    <phoneticPr fontId="16" type="noConversion"/>
  </si>
  <si>
    <t xml:space="preserve">  - 5년 미만</t>
    <phoneticPr fontId="16" type="noConversion"/>
  </si>
  <si>
    <t xml:space="preserve">  - 3년 미만</t>
    <phoneticPr fontId="16" type="noConversion"/>
  </si>
  <si>
    <t xml:space="preserve"> [국민건강보험료]</t>
    <phoneticPr fontId="16" type="noConversion"/>
  </si>
  <si>
    <t xml:space="preserve"> [장기요양보험료]</t>
    <phoneticPr fontId="16" type="noConversion"/>
  </si>
  <si>
    <t xml:space="preserve"> [국민연금보험료]</t>
    <phoneticPr fontId="16" type="noConversion"/>
  </si>
  <si>
    <t xml:space="preserve"> [고용보험료]</t>
    <phoneticPr fontId="16" type="noConversion"/>
  </si>
  <si>
    <t xml:space="preserve"> [산재보험료]</t>
    <phoneticPr fontId="16" type="noConversion"/>
  </si>
  <si>
    <t xml:space="preserve"> [신규돌보미 현장실습비]</t>
    <phoneticPr fontId="16" type="noConversion"/>
  </si>
  <si>
    <t xml:space="preserve"> [이용자 현장실습비]</t>
    <phoneticPr fontId="16" type="noConversion"/>
  </si>
  <si>
    <t>○돌보미관리비_관리수당(센터장)</t>
    <phoneticPr fontId="16" type="noConversion"/>
  </si>
  <si>
    <t xml:space="preserve"> [노무관련자문수수료]</t>
    <phoneticPr fontId="16" type="noConversion"/>
  </si>
  <si>
    <t xml:space="preserve">  - 전담인력(13단계)</t>
    <phoneticPr fontId="16" type="noConversion"/>
  </si>
  <si>
    <t xml:space="preserve">  - 전담인력(7단계)</t>
    <phoneticPr fontId="16" type="noConversion"/>
  </si>
  <si>
    <t xml:space="preserve">  - 전담인력(4/5단계)</t>
    <phoneticPr fontId="16" type="noConversion"/>
  </si>
  <si>
    <t xml:space="preserve">  - 전담인력(2/3단계)</t>
    <phoneticPr fontId="16" type="noConversion"/>
  </si>
  <si>
    <t xml:space="preserve">  - 전담인력(1/2단계)</t>
    <phoneticPr fontId="16" type="noConversion"/>
  </si>
  <si>
    <t xml:space="preserve">  - 전담인력(1단계)</t>
    <phoneticPr fontId="16" type="noConversion"/>
  </si>
  <si>
    <t xml:space="preserve">  - 지원인력(1단계)</t>
    <phoneticPr fontId="16" type="noConversion"/>
  </si>
  <si>
    <t>○인건비_연차유급휴가미사용수당</t>
    <phoneticPr fontId="16" type="noConversion"/>
  </si>
  <si>
    <t>○행정부대경비_여비</t>
    <phoneticPr fontId="16" type="noConversion"/>
  </si>
  <si>
    <t xml:space="preserve"> [홍보비]</t>
    <phoneticPr fontId="16" type="noConversion"/>
  </si>
  <si>
    <t xml:space="preserve"> [운송비]</t>
    <phoneticPr fontId="16" type="noConversion"/>
  </si>
  <si>
    <t xml:space="preserve"> [사무용품비]</t>
    <phoneticPr fontId="16" type="noConversion"/>
  </si>
  <si>
    <t xml:space="preserve"> [방역물품구입비]</t>
    <phoneticPr fontId="16" type="noConversion"/>
  </si>
  <si>
    <t xml:space="preserve"> [인쇄비]</t>
    <phoneticPr fontId="16" type="noConversion"/>
  </si>
  <si>
    <t xml:space="preserve"> [소규모수선비]</t>
    <phoneticPr fontId="16" type="noConversion"/>
  </si>
  <si>
    <t xml:space="preserve"> [관리비]</t>
    <phoneticPr fontId="16" type="noConversion"/>
  </si>
  <si>
    <t xml:space="preserve"> [퇴직연금수수료]</t>
    <phoneticPr fontId="16" type="noConversion"/>
  </si>
  <si>
    <t xml:space="preserve"> [세무대행수수료]</t>
    <phoneticPr fontId="16" type="noConversion"/>
  </si>
  <si>
    <t xml:space="preserve"> [우편발송비]</t>
    <phoneticPr fontId="16" type="noConversion"/>
  </si>
  <si>
    <t xml:space="preserve"> [전신전화료]</t>
    <phoneticPr fontId="16" type="noConversion"/>
  </si>
  <si>
    <t xml:space="preserve"> [전기요금]</t>
    <phoneticPr fontId="16" type="noConversion"/>
  </si>
  <si>
    <t xml:space="preserve"> [문자요금]</t>
    <phoneticPr fontId="16" type="noConversion"/>
  </si>
  <si>
    <t xml:space="preserve"> [사회보험EDI이용료]</t>
    <phoneticPr fontId="16" type="noConversion"/>
  </si>
  <si>
    <t xml:space="preserve"> [업무용휴대전화료]</t>
    <phoneticPr fontId="16" type="noConversion"/>
  </si>
  <si>
    <t xml:space="preserve"> [카드수수료]</t>
    <phoneticPr fontId="16" type="noConversion"/>
  </si>
  <si>
    <t xml:space="preserve"> [신원보증보험료]</t>
    <phoneticPr fontId="16" type="noConversion"/>
  </si>
  <si>
    <t>○행정부대경비_직원교육비</t>
    <phoneticPr fontId="16" type="noConversion"/>
  </si>
  <si>
    <t xml:space="preserve">  - 전년도 아이돌봄운영보조금(e나라)</t>
    <phoneticPr fontId="16" type="noConversion"/>
  </si>
  <si>
    <t xml:space="preserve">  - 전년도 아이돌봄운영보조금(예탁금)</t>
    <phoneticPr fontId="16" type="noConversion"/>
  </si>
  <si>
    <t xml:space="preserve">  - 전담인력</t>
    <phoneticPr fontId="16" type="noConversion"/>
  </si>
  <si>
    <t>아이돌봄종사자수당</t>
    <phoneticPr fontId="16" type="noConversion"/>
  </si>
  <si>
    <t xml:space="preserve">  - 지원인력</t>
    <phoneticPr fontId="16" type="noConversion"/>
  </si>
  <si>
    <t>○인건비_복지포인트</t>
    <phoneticPr fontId="16" type="noConversion"/>
  </si>
  <si>
    <t>○아이돌봄수당_영아종일제추가수당</t>
    <phoneticPr fontId="16" type="noConversion"/>
  </si>
  <si>
    <t>○한부모가정지원금</t>
    <phoneticPr fontId="16" type="noConversion"/>
  </si>
  <si>
    <t>○신규돌보미 양성교육비지원</t>
    <phoneticPr fontId="16" type="noConversion"/>
  </si>
  <si>
    <t xml:space="preserve">  - 전년도 영아종일제 및 한부모지원보조금</t>
    <phoneticPr fontId="16" type="noConversion"/>
  </si>
  <si>
    <t>영아종일제·한부모추가지원</t>
    <phoneticPr fontId="16" type="noConversion"/>
  </si>
  <si>
    <t xml:space="preserve">  - 전년도 시간제돌봄수당추가지원보조금</t>
    <phoneticPr fontId="16" type="noConversion"/>
  </si>
  <si>
    <t>아이돌보미예방접종비지원</t>
    <phoneticPr fontId="16" type="noConversion"/>
  </si>
  <si>
    <t>○아이돌보미특별교육비</t>
    <phoneticPr fontId="16" type="noConversion"/>
  </si>
  <si>
    <t>○돌보미마스크지원</t>
    <phoneticPr fontId="16" type="noConversion"/>
  </si>
  <si>
    <t>국비100%</t>
    <phoneticPr fontId="16" type="noConversion"/>
  </si>
  <si>
    <t xml:space="preserve"> [코로나19검사참여비]</t>
    <phoneticPr fontId="16" type="noConversion"/>
  </si>
  <si>
    <t xml:space="preserve"> [아이돌보미예방접종비]</t>
    <phoneticPr fontId="16" type="noConversion"/>
  </si>
  <si>
    <t xml:space="preserve"> [면접비]</t>
    <phoneticPr fontId="16" type="noConversion"/>
  </si>
  <si>
    <t>○아이돌봄수당_기관연계활동수당</t>
    <phoneticPr fontId="16" type="noConversion"/>
  </si>
  <si>
    <t>수익사업</t>
    <phoneticPr fontId="16" type="noConversion"/>
  </si>
  <si>
    <t>아이돌봄</t>
    <phoneticPr fontId="16" type="noConversion"/>
  </si>
  <si>
    <t xml:space="preserve"> [기관파견교통비]</t>
    <phoneticPr fontId="16" type="noConversion"/>
  </si>
  <si>
    <t>○돌보미교육비본인부담금 환급</t>
    <phoneticPr fontId="16" type="noConversion"/>
  </si>
  <si>
    <t>돌보미교육비본인부담금</t>
    <phoneticPr fontId="16" type="noConversion"/>
  </si>
  <si>
    <t>잡수입(아이돌봄)</t>
    <phoneticPr fontId="16" type="noConversion"/>
  </si>
  <si>
    <t xml:space="preserve">  - 전년도 보조금 예금이자</t>
    <phoneticPr fontId="16" type="noConversion"/>
  </si>
  <si>
    <t>기타예금이자수입</t>
    <phoneticPr fontId="16" type="noConversion"/>
  </si>
  <si>
    <t>전년도이월금(잡수입)</t>
    <phoneticPr fontId="16" type="noConversion"/>
  </si>
  <si>
    <t xml:space="preserve"> [가족체험활동]</t>
    <phoneticPr fontId="16" type="noConversion"/>
  </si>
  <si>
    <t xml:space="preserve"> [문화달력]</t>
    <phoneticPr fontId="16" type="noConversion"/>
  </si>
  <si>
    <t>○시도보조금(언어발달지원)</t>
    <phoneticPr fontId="16" type="noConversion"/>
  </si>
  <si>
    <t xml:space="preserve">  - 전년도 아이돌보미 예방접종비지원 보조금</t>
    <phoneticPr fontId="16" type="noConversion"/>
  </si>
  <si>
    <t xml:space="preserve">  - 전년도 종사자수당보조금</t>
    <phoneticPr fontId="16" type="noConversion"/>
  </si>
  <si>
    <t xml:space="preserve">  - 전년도 복지포인트보조금</t>
    <phoneticPr fontId="16" type="noConversion"/>
  </si>
  <si>
    <t xml:space="preserve">  - 전년도 외국인재난긴급생활비지원보조금</t>
    <phoneticPr fontId="16" type="noConversion"/>
  </si>
  <si>
    <t xml:space="preserve">  - 전년도 방문교육지원보조금</t>
    <phoneticPr fontId="16" type="noConversion"/>
  </si>
  <si>
    <t xml:space="preserve">  - 전년도 사례관리지원보조금</t>
    <phoneticPr fontId="16" type="noConversion"/>
  </si>
  <si>
    <t xml:space="preserve">  - 전년도 이중언어환경조성보조금</t>
    <phoneticPr fontId="16" type="noConversion"/>
  </si>
  <si>
    <t xml:space="preserve">  - 전년도 공동육아나눔터운영관리비보조금</t>
    <phoneticPr fontId="16" type="noConversion"/>
  </si>
  <si>
    <t xml:space="preserve">  - 가족상담전문인력보조금</t>
    <phoneticPr fontId="16" type="noConversion"/>
  </si>
  <si>
    <t xml:space="preserve">  - 복지포인트(건강가정)보조금</t>
    <phoneticPr fontId="16" type="noConversion"/>
  </si>
  <si>
    <t xml:space="preserve">  - 결혼이민자역량강화지원보조금</t>
    <phoneticPr fontId="16" type="noConversion"/>
  </si>
  <si>
    <t xml:space="preserve">  - 공동육아나눔터추가인력지원보조금</t>
    <phoneticPr fontId="16" type="noConversion"/>
  </si>
  <si>
    <t xml:space="preserve">  - 1인가구지원사업보조금(인건비)</t>
    <phoneticPr fontId="16" type="noConversion"/>
  </si>
  <si>
    <t xml:space="preserve">  - 양성평등기금사업보조금</t>
    <phoneticPr fontId="16" type="noConversion"/>
  </si>
  <si>
    <t xml:space="preserve">  - 아이돌봄지원사업보조금</t>
    <phoneticPr fontId="16" type="noConversion"/>
  </si>
  <si>
    <t xml:space="preserve">  - 영아종일제·한부모지원보조금</t>
    <phoneticPr fontId="16" type="noConversion"/>
  </si>
  <si>
    <t xml:space="preserve">  - 시간제돌봄추가지원보조금</t>
    <phoneticPr fontId="16" type="noConversion"/>
  </si>
  <si>
    <t xml:space="preserve">  - 아이돌보미예방접종비보조금</t>
    <phoneticPr fontId="16" type="noConversion"/>
  </si>
  <si>
    <t xml:space="preserve">  - 종사자수당보조금</t>
    <phoneticPr fontId="16" type="noConversion"/>
  </si>
  <si>
    <t xml:space="preserve">  - 복지포인트보조금</t>
    <phoneticPr fontId="16" type="noConversion"/>
  </si>
  <si>
    <t xml:space="preserve">  - 외국인재난긴급생활비지원보조금</t>
    <phoneticPr fontId="16" type="noConversion"/>
  </si>
  <si>
    <t xml:space="preserve">  - 공동육아나눔터운영관리비보조금</t>
    <phoneticPr fontId="16" type="noConversion"/>
  </si>
  <si>
    <t>323 이중언어가족환경조성</t>
    <phoneticPr fontId="16" type="noConversion"/>
  </si>
  <si>
    <t>331 한국어교육 강사료</t>
    <phoneticPr fontId="22" type="noConversion"/>
  </si>
  <si>
    <t xml:space="preserve">  2021. 11. 17.</t>
    <phoneticPr fontId="16" type="noConversion"/>
  </si>
  <si>
    <r>
      <t>2021년 노원구건강가정</t>
    </r>
    <r>
      <rPr>
        <sz val="22"/>
        <color rgb="FF000000"/>
        <rFont val="Calibri"/>
        <family val="2"/>
      </rPr>
      <t>·</t>
    </r>
    <r>
      <rPr>
        <sz val="22"/>
        <color rgb="FF000000"/>
        <rFont val="휴먼엑스포"/>
        <family val="1"/>
        <charset val="129"/>
      </rPr>
      <t>다문화가족지원센터 1차 추경예산서 세입</t>
    </r>
    <r>
      <rPr>
        <sz val="22"/>
        <color rgb="FF000000"/>
        <rFont val="Calibri"/>
        <family val="1"/>
      </rPr>
      <t>·</t>
    </r>
    <r>
      <rPr>
        <sz val="22"/>
        <color rgb="FF000000"/>
        <rFont val="휴먼엑스포"/>
        <family val="1"/>
        <charset val="129"/>
      </rPr>
      <t>세출 총괄표</t>
    </r>
    <phoneticPr fontId="16" type="noConversion"/>
  </si>
  <si>
    <t>항목</t>
  </si>
  <si>
    <t>세입총계</t>
  </si>
  <si>
    <t>세출총계</t>
  </si>
  <si>
    <t>112 다문화가족특성화사업수입</t>
    <phoneticPr fontId="16" type="noConversion"/>
  </si>
  <si>
    <t>113 일용잡금</t>
  </si>
  <si>
    <t>115 아이돌봄사업수입</t>
    <phoneticPr fontId="16" type="noConversion"/>
  </si>
  <si>
    <t>02 과년도수입</t>
  </si>
  <si>
    <t>21 과년도수입</t>
  </si>
  <si>
    <t>211 과년도수입</t>
  </si>
  <si>
    <t>122 직책보조비</t>
  </si>
  <si>
    <t>312 시·도보조금</t>
  </si>
  <si>
    <t>313 시·군·구보조금</t>
  </si>
  <si>
    <t>136 연료비</t>
  </si>
  <si>
    <t>05 차입금</t>
  </si>
  <si>
    <t>51 차입금</t>
    <phoneticPr fontId="16" type="noConversion"/>
  </si>
  <si>
    <t>511 금융기관차입금</t>
  </si>
  <si>
    <t>512 기타차입금</t>
  </si>
  <si>
    <t>612 법인전입금
     (후원금)</t>
    <phoneticPr fontId="16" type="noConversion"/>
  </si>
  <si>
    <t>712 전년도이월금
     (후원금)</t>
    <phoneticPr fontId="16" type="noConversion"/>
  </si>
  <si>
    <t>323 이중언어가족환경조성</t>
  </si>
  <si>
    <t>811 불용품매각대</t>
    <phoneticPr fontId="16" type="noConversion"/>
  </si>
  <si>
    <t>812 기타예금이자수입</t>
    <phoneticPr fontId="16" type="noConversion"/>
  </si>
  <si>
    <t>33 결혼이민자역량강화지원</t>
    <phoneticPr fontId="16" type="noConversion"/>
  </si>
  <si>
    <t>331 한국어교육강사료</t>
    <phoneticPr fontId="16" type="noConversion"/>
  </si>
  <si>
    <t>34 공동육아나눔터</t>
    <phoneticPr fontId="16" type="noConversion"/>
  </si>
  <si>
    <t>341 공동육아나눔터</t>
    <phoneticPr fontId="16" type="noConversion"/>
  </si>
  <si>
    <t>35 서울가족학교</t>
    <phoneticPr fontId="16" type="noConversion"/>
  </si>
  <si>
    <t>351 서울가족학교사업비</t>
    <phoneticPr fontId="16" type="noConversion"/>
  </si>
  <si>
    <t>352 서울가족학교운영비</t>
    <phoneticPr fontId="16" type="noConversion"/>
  </si>
  <si>
    <t>36 1인가구지원</t>
    <phoneticPr fontId="16" type="noConversion"/>
  </si>
  <si>
    <t>361 1인가구지원사업비</t>
    <phoneticPr fontId="16" type="noConversion"/>
  </si>
  <si>
    <t>362 1인가구지원운영비</t>
    <phoneticPr fontId="16" type="noConversion"/>
  </si>
  <si>
    <t>37 아이돌봄지원</t>
    <phoneticPr fontId="16" type="noConversion"/>
  </si>
  <si>
    <t>371 아이돌봄사업비</t>
    <phoneticPr fontId="16" type="noConversion"/>
  </si>
  <si>
    <t>372 아이돌봄운영비</t>
    <phoneticPr fontId="16" type="noConversion"/>
  </si>
  <si>
    <t>38 외부지원</t>
    <phoneticPr fontId="16" type="noConversion"/>
  </si>
  <si>
    <t>381 유아동기아버지교육</t>
  </si>
  <si>
    <t>382 아버지자조모임</t>
  </si>
  <si>
    <t>383 가족상담지원</t>
  </si>
  <si>
    <t>384 한부모가족자조모임</t>
  </si>
  <si>
    <t>385 결혼이민자취업지원</t>
  </si>
  <si>
    <t>386 다문화가족자조모임</t>
  </si>
  <si>
    <t>387 다문화이해교육</t>
  </si>
  <si>
    <t>04 과년도지출</t>
  </si>
  <si>
    <t>41 과년도지출</t>
  </si>
  <si>
    <t>411 과년도지출</t>
  </si>
  <si>
    <t>05 상환금</t>
  </si>
  <si>
    <t>51 부채상환금</t>
    <phoneticPr fontId="16" type="noConversion"/>
  </si>
  <si>
    <t>511 원금상환금</t>
  </si>
  <si>
    <t>512 이자지급금</t>
  </si>
  <si>
    <t>71 예비비 및 기타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</si>
</sst>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2">
    <numFmt numFmtId="41" formatCode="_-* #,##0_-;\-* #,##0_-;_-* &quot;-&quot;_-;_-@_-"/>
    <numFmt numFmtId="176" formatCode="#,##0_ "/>
    <numFmt numFmtId="177" formatCode="#,##0.00_ "/>
    <numFmt numFmtId="178" formatCode="#,##0_);[Red]\(#,##0\)"/>
    <numFmt numFmtId="179" formatCode="0.0%"/>
    <numFmt numFmtId="180" formatCode="0.000%"/>
    <numFmt numFmtId="181" formatCode="#,##0&quot;원&quot;"/>
    <numFmt numFmtId="182" formatCode="#,##0&quot;월&quot;"/>
    <numFmt numFmtId="183" formatCode="#,##0&quot;명&quot;"/>
    <numFmt numFmtId="184" formatCode="#,##0&quot;회&quot;"/>
    <numFmt numFmtId="185" formatCode="#,##0&quot;분기&quot;"/>
    <numFmt numFmtId="186" formatCode="#,##0&quot;팀&quot;"/>
    <numFmt numFmtId="187" formatCode="#,##0&quot;시간&quot;"/>
    <numFmt numFmtId="188" formatCode="#,##0&quot;개&quot;"/>
    <numFmt numFmtId="189" formatCode="#,##0&quot;건&quot;"/>
    <numFmt numFmtId="190" formatCode="#,##0&quot;부&quot;"/>
    <numFmt numFmtId="191" formatCode="#,##0&quot;가구&quot;\ "/>
    <numFmt numFmtId="192" formatCode="#,###&quot;원&quot;"/>
    <numFmt numFmtId="193" formatCode="#,##0&quot;가정&quot;"/>
    <numFmt numFmtId="194" formatCode="0&quot;회&quot;"/>
    <numFmt numFmtId="195" formatCode="0&quot;명&quot;"/>
    <numFmt numFmtId="196" formatCode="#,##0&quot;일&quot;"/>
  </numFmts>
  <fonts count="28" x14ac:knownFonts="1">
    <font>
      <sz val="11"/>
      <color rgb="FF000000"/>
      <name val="돋움"/>
    </font>
    <font>
      <sz val="11"/>
      <color rgb="FF000000"/>
      <name val="맑은 고딕"/>
      <family val="3"/>
      <charset val="129"/>
    </font>
    <font>
      <sz val="10"/>
      <color rgb="FF000000"/>
      <name val="굴림"/>
      <family val="3"/>
      <charset val="129"/>
    </font>
    <font>
      <b/>
      <sz val="10"/>
      <color rgb="FF000000"/>
      <name val="굴림"/>
      <family val="3"/>
      <charset val="129"/>
    </font>
    <font>
      <b/>
      <sz val="12"/>
      <color rgb="FF000000"/>
      <name val="굴림"/>
      <family val="3"/>
      <charset val="129"/>
    </font>
    <font>
      <sz val="12"/>
      <color rgb="FF000000"/>
      <name val="굴림"/>
      <family val="3"/>
      <charset val="129"/>
    </font>
    <font>
      <b/>
      <sz val="20"/>
      <color rgb="FF000000"/>
      <name val="굴림"/>
      <family val="3"/>
      <charset val="129"/>
    </font>
    <font>
      <sz val="10"/>
      <color rgb="FF0000FF"/>
      <name val="굴림"/>
      <family val="3"/>
      <charset val="129"/>
    </font>
    <font>
      <sz val="20"/>
      <color rgb="FF000000"/>
      <name val="휴먼엑스포"/>
      <family val="1"/>
      <charset val="129"/>
    </font>
    <font>
      <sz val="10"/>
      <color rgb="FF000000"/>
      <name val="돋움"/>
      <family val="3"/>
      <charset val="129"/>
    </font>
    <font>
      <sz val="10"/>
      <color rgb="FFFF0000"/>
      <name val="굴림"/>
      <family val="3"/>
      <charset val="129"/>
    </font>
    <font>
      <b/>
      <sz val="10"/>
      <color rgb="FFFF0000"/>
      <name val="굴림"/>
      <family val="3"/>
      <charset val="129"/>
    </font>
    <font>
      <sz val="22"/>
      <color rgb="FF000000"/>
      <name val="휴먼엑스포"/>
      <family val="1"/>
      <charset val="129"/>
    </font>
    <font>
      <b/>
      <sz val="25"/>
      <color rgb="FF000000"/>
      <name val="굴림"/>
      <family val="3"/>
      <charset val="129"/>
    </font>
    <font>
      <sz val="28"/>
      <color rgb="FF000000"/>
      <name val="휴먼엑스포"/>
      <family val="1"/>
      <charset val="129"/>
    </font>
    <font>
      <sz val="11"/>
      <color rgb="FF000000"/>
      <name val="돋움"/>
      <family val="3"/>
      <charset val="129"/>
    </font>
    <font>
      <sz val="8"/>
      <name val="돋움"/>
      <family val="3"/>
      <charset val="129"/>
    </font>
    <font>
      <sz val="10"/>
      <name val="굴림"/>
      <family val="3"/>
      <charset val="129"/>
    </font>
    <font>
      <sz val="32"/>
      <name val="휴먼엑스포"/>
      <family val="1"/>
      <charset val="129"/>
    </font>
    <font>
      <sz val="12"/>
      <name val="굴림"/>
      <family val="3"/>
      <charset val="129"/>
    </font>
    <font>
      <b/>
      <sz val="12"/>
      <name val="굴림"/>
      <family val="3"/>
      <charset val="129"/>
    </font>
    <font>
      <b/>
      <sz val="10"/>
      <name val="굴림"/>
      <family val="3"/>
      <charset val="129"/>
    </font>
    <font>
      <sz val="8"/>
      <name val="맑은 고딕"/>
      <family val="2"/>
      <charset val="129"/>
      <scheme val="minor"/>
    </font>
    <font>
      <sz val="10"/>
      <color theme="1"/>
      <name val="굴림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22"/>
      <color rgb="FF000000"/>
      <name val="Calibri"/>
      <family val="2"/>
    </font>
    <font>
      <sz val="22"/>
      <color rgb="FF000000"/>
      <name val="Calibri"/>
      <family val="1"/>
    </font>
  </fonts>
  <fills count="7">
    <fill>
      <patternFill patternType="none"/>
    </fill>
    <fill>
      <patternFill patternType="gray125"/>
    </fill>
    <fill>
      <patternFill patternType="solid">
        <fgColor rgb="FFC6DAF1"/>
        <bgColor indexed="64"/>
      </patternFill>
    </fill>
    <fill>
      <patternFill patternType="solid">
        <fgColor rgb="FF568ED4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D9D9D9"/>
      </bottom>
      <diagonal/>
    </border>
    <border>
      <left style="thin">
        <color rgb="FFD9D9D9"/>
      </left>
      <right style="thin">
        <color auto="1"/>
      </right>
      <top/>
      <bottom/>
      <diagonal/>
    </border>
  </borders>
  <cellStyleXfs count="29">
    <xf numFmtId="0" fontId="0" fillId="0" borderId="0">
      <alignment vertical="center"/>
    </xf>
    <xf numFmtId="41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" fillId="0" borderId="0">
      <alignment vertical="center"/>
    </xf>
    <xf numFmtId="41" fontId="1" fillId="0" borderId="0">
      <alignment vertical="center"/>
    </xf>
    <xf numFmtId="0" fontId="15" fillId="0" borderId="0"/>
    <xf numFmtId="41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41" fontId="1" fillId="0" borderId="0">
      <alignment vertical="center"/>
    </xf>
    <xf numFmtId="0" fontId="1" fillId="0" borderId="0">
      <alignment vertical="center"/>
    </xf>
    <xf numFmtId="0" fontId="15" fillId="0" borderId="0"/>
    <xf numFmtId="41" fontId="15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4" fillId="0" borderId="0">
      <alignment vertical="center"/>
    </xf>
    <xf numFmtId="41" fontId="25" fillId="0" borderId="0" applyFont="0" applyFill="0" applyBorder="0" applyAlignment="0" applyProtection="0">
      <alignment vertical="center"/>
    </xf>
  </cellStyleXfs>
  <cellXfs count="932">
    <xf numFmtId="0" fontId="0" fillId="0" borderId="0" xfId="0">
      <alignment vertical="center"/>
    </xf>
    <xf numFmtId="0" fontId="0" fillId="0" borderId="0" xfId="0" applyNumberFormat="1" applyAlignment="1">
      <alignment vertical="center"/>
    </xf>
    <xf numFmtId="41" fontId="2" fillId="0" borderId="10" xfId="1" applyNumberFormat="1" applyFont="1" applyFill="1" applyBorder="1" applyAlignment="1">
      <alignment horizontal="center" vertical="center" shrinkToFit="1"/>
    </xf>
    <xf numFmtId="0" fontId="0" fillId="0" borderId="0" xfId="0" applyNumberFormat="1">
      <alignment vertical="center"/>
    </xf>
    <xf numFmtId="41" fontId="2" fillId="0" borderId="10" xfId="1" applyNumberFormat="1" applyFont="1" applyFill="1" applyBorder="1" applyAlignment="1">
      <alignment horizontal="right" vertical="center" shrinkToFit="1"/>
    </xf>
    <xf numFmtId="41" fontId="2" fillId="2" borderId="10" xfId="1" applyNumberFormat="1" applyFont="1" applyFill="1" applyBorder="1" applyAlignment="1">
      <alignment horizontal="right" vertical="center" shrinkToFit="1"/>
    </xf>
    <xf numFmtId="41" fontId="2" fillId="2" borderId="5" xfId="1" applyNumberFormat="1" applyFont="1" applyFill="1" applyBorder="1" applyAlignment="1">
      <alignment horizontal="right" vertical="center" shrinkToFit="1"/>
    </xf>
    <xf numFmtId="41" fontId="2" fillId="0" borderId="9" xfId="1" applyNumberFormat="1" applyFont="1" applyFill="1" applyBorder="1" applyAlignment="1" applyProtection="1">
      <alignment horizontal="right" vertical="center" shrinkToFit="1"/>
    </xf>
    <xf numFmtId="49" fontId="2" fillId="2" borderId="6" xfId="1" applyNumberFormat="1" applyFont="1" applyFill="1" applyBorder="1" applyAlignment="1">
      <alignment vertical="center" shrinkToFit="1"/>
    </xf>
    <xf numFmtId="41" fontId="3" fillId="3" borderId="10" xfId="1" applyNumberFormat="1" applyFont="1" applyFill="1" applyBorder="1" applyAlignment="1">
      <alignment horizontal="right" vertical="center" shrinkToFit="1"/>
    </xf>
    <xf numFmtId="176" fontId="2" fillId="2" borderId="6" xfId="1" applyNumberFormat="1" applyFont="1" applyFill="1" applyBorder="1" applyAlignment="1">
      <alignment horizontal="right" vertical="center" shrinkToFit="1"/>
    </xf>
    <xf numFmtId="41" fontId="2" fillId="0" borderId="14" xfId="1" applyNumberFormat="1" applyFont="1" applyFill="1" applyBorder="1" applyAlignment="1">
      <alignment horizontal="right" vertical="center" shrinkToFit="1"/>
    </xf>
    <xf numFmtId="0" fontId="4" fillId="0" borderId="10" xfId="0" applyNumberFormat="1" applyFont="1" applyBorder="1" applyAlignment="1">
      <alignment horizontal="center" vertical="center"/>
    </xf>
    <xf numFmtId="41" fontId="2" fillId="0" borderId="0" xfId="1" applyNumberFormat="1" applyFont="1" applyFill="1" applyAlignment="1">
      <alignment horizontal="center" vertical="center" shrinkToFit="1"/>
    </xf>
    <xf numFmtId="0" fontId="2" fillId="2" borderId="5" xfId="3" applyNumberFormat="1" applyFont="1" applyFill="1" applyBorder="1" applyAlignment="1">
      <alignment horizontal="left" vertical="center" shrinkToFit="1"/>
    </xf>
    <xf numFmtId="41" fontId="2" fillId="0" borderId="1" xfId="1" applyNumberFormat="1" applyFont="1" applyFill="1" applyBorder="1" applyAlignment="1">
      <alignment vertical="center" shrinkToFit="1"/>
    </xf>
    <xf numFmtId="41" fontId="2" fillId="0" borderId="15" xfId="1" applyNumberFormat="1" applyFont="1" applyFill="1" applyBorder="1" applyAlignment="1">
      <alignment vertical="center" shrinkToFit="1"/>
    </xf>
    <xf numFmtId="0" fontId="2" fillId="2" borderId="10" xfId="3" applyNumberFormat="1" applyFont="1" applyFill="1" applyBorder="1" applyAlignment="1">
      <alignment horizontal="left" vertical="center" shrinkToFit="1"/>
    </xf>
    <xf numFmtId="41" fontId="2" fillId="0" borderId="0" xfId="1" applyNumberFormat="1" applyFont="1" applyFill="1">
      <alignment vertical="center"/>
    </xf>
    <xf numFmtId="41" fontId="2" fillId="0" borderId="1" xfId="1" applyNumberFormat="1" applyFont="1" applyFill="1" applyBorder="1" applyAlignment="1">
      <alignment horizontal="center" vertical="center" shrinkToFit="1"/>
    </xf>
    <xf numFmtId="41" fontId="2" fillId="0" borderId="1" xfId="1" applyNumberFormat="1" applyFont="1" applyFill="1" applyBorder="1" applyAlignment="1">
      <alignment horizontal="right" vertical="center" shrinkToFit="1"/>
    </xf>
    <xf numFmtId="41" fontId="3" fillId="0" borderId="15" xfId="1" applyNumberFormat="1" applyFont="1" applyFill="1" applyBorder="1" applyAlignment="1">
      <alignment vertical="center" shrinkToFit="1"/>
    </xf>
    <xf numFmtId="41" fontId="2" fillId="2" borderId="15" xfId="1" applyNumberFormat="1" applyFont="1" applyFill="1" applyBorder="1" applyAlignment="1">
      <alignment vertical="center" shrinkToFit="1"/>
    </xf>
    <xf numFmtId="0" fontId="2" fillId="0" borderId="0" xfId="0" applyNumberFormat="1" applyFont="1">
      <alignment vertical="center"/>
    </xf>
    <xf numFmtId="0" fontId="5" fillId="0" borderId="0" xfId="0" applyNumberFormat="1" applyFont="1">
      <alignment vertical="center"/>
    </xf>
    <xf numFmtId="0" fontId="5" fillId="0" borderId="0" xfId="0" applyNumberFormat="1" applyFont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 shrinkToFit="1"/>
    </xf>
    <xf numFmtId="0" fontId="6" fillId="0" borderId="0" xfId="0" applyNumberFormat="1" applyFont="1" applyAlignment="1">
      <alignment vertical="center"/>
    </xf>
    <xf numFmtId="184" fontId="2" fillId="0" borderId="0" xfId="1" applyNumberFormat="1" applyFont="1" applyFill="1" applyBorder="1" applyAlignment="1">
      <alignment horizontal="right" vertical="center" shrinkToFit="1"/>
    </xf>
    <xf numFmtId="0" fontId="2" fillId="0" borderId="0" xfId="0" applyNumberFormat="1" applyFont="1" applyBorder="1">
      <alignment vertical="center"/>
    </xf>
    <xf numFmtId="41" fontId="2" fillId="0" borderId="0" xfId="1" applyNumberFormat="1" applyFont="1" applyFill="1" applyBorder="1" applyAlignment="1">
      <alignment horizontal="right" vertical="center" shrinkToFit="1"/>
    </xf>
    <xf numFmtId="0" fontId="2" fillId="0" borderId="0" xfId="0" applyNumberFormat="1" applyFont="1" applyAlignment="1">
      <alignment horizontal="center" vertical="center"/>
    </xf>
    <xf numFmtId="41" fontId="2" fillId="0" borderId="11" xfId="1" applyNumberFormat="1" applyFont="1" applyFill="1" applyBorder="1" applyAlignment="1" applyProtection="1">
      <alignment horizontal="right" vertical="center" shrinkToFit="1"/>
    </xf>
    <xf numFmtId="9" fontId="2" fillId="0" borderId="9" xfId="1" applyNumberFormat="1" applyFont="1" applyFill="1" applyBorder="1" applyAlignment="1">
      <alignment horizontal="right" vertical="center" shrinkToFit="1"/>
    </xf>
    <xf numFmtId="41" fontId="2" fillId="0" borderId="0" xfId="1" applyNumberFormat="1" applyFont="1" applyFill="1" applyAlignment="1">
      <alignment horizontal="right" vertical="center" shrinkToFit="1"/>
    </xf>
    <xf numFmtId="181" fontId="2" fillId="0" borderId="12" xfId="1" applyNumberFormat="1" applyFont="1" applyFill="1" applyBorder="1" applyAlignment="1">
      <alignment vertical="center" shrinkToFit="1"/>
    </xf>
    <xf numFmtId="181" fontId="2" fillId="0" borderId="13" xfId="1" applyNumberFormat="1" applyFont="1" applyFill="1" applyBorder="1" applyAlignment="1">
      <alignment vertical="center" shrinkToFit="1"/>
    </xf>
    <xf numFmtId="181" fontId="2" fillId="0" borderId="14" xfId="1" applyNumberFormat="1" applyFont="1" applyFill="1" applyBorder="1" applyAlignment="1">
      <alignment vertical="center" shrinkToFit="1"/>
    </xf>
    <xf numFmtId="181" fontId="2" fillId="0" borderId="15" xfId="1" applyNumberFormat="1" applyFont="1" applyFill="1" applyBorder="1" applyAlignment="1">
      <alignment vertical="center" shrinkToFit="1"/>
    </xf>
    <xf numFmtId="0" fontId="2" fillId="3" borderId="10" xfId="0" applyNumberFormat="1" applyFont="1" applyFill="1" applyBorder="1" applyAlignment="1">
      <alignment horizontal="center" vertical="center"/>
    </xf>
    <xf numFmtId="0" fontId="2" fillId="2" borderId="10" xfId="0" applyNumberFormat="1" applyFont="1" applyFill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/>
    </xf>
    <xf numFmtId="0" fontId="2" fillId="0" borderId="0" xfId="3" applyNumberFormat="1" applyFont="1" applyFill="1" applyBorder="1" applyAlignment="1">
      <alignment horizontal="center" vertical="center" shrinkToFit="1"/>
    </xf>
    <xf numFmtId="0" fontId="2" fillId="0" borderId="0" xfId="0" applyNumberFormat="1" applyFont="1" applyFill="1" applyBorder="1">
      <alignment vertical="center"/>
    </xf>
    <xf numFmtId="0" fontId="2" fillId="0" borderId="9" xfId="0" applyNumberFormat="1" applyFont="1" applyBorder="1" applyAlignment="1">
      <alignment horizontal="center" vertical="center" shrinkToFit="1"/>
    </xf>
    <xf numFmtId="0" fontId="2" fillId="0" borderId="9" xfId="1" applyNumberFormat="1" applyFont="1" applyFill="1" applyBorder="1" applyAlignment="1">
      <alignment horizontal="center" vertical="center" shrinkToFit="1"/>
    </xf>
    <xf numFmtId="0" fontId="2" fillId="0" borderId="11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5" xfId="1" applyNumberFormat="1" applyFont="1" applyFill="1" applyBorder="1" applyAlignment="1">
      <alignment horizontal="center" vertical="center" shrinkToFit="1"/>
    </xf>
    <xf numFmtId="182" fontId="2" fillId="0" borderId="8" xfId="2" applyNumberFormat="1" applyFont="1" applyFill="1" applyBorder="1" applyAlignment="1">
      <alignment horizontal="right" vertical="center" shrinkToFit="1"/>
    </xf>
    <xf numFmtId="177" fontId="2" fillId="2" borderId="4" xfId="1" applyNumberFormat="1" applyFont="1" applyFill="1" applyBorder="1" applyAlignment="1">
      <alignment horizontal="center" vertical="center" shrinkToFit="1"/>
    </xf>
    <xf numFmtId="177" fontId="2" fillId="0" borderId="3" xfId="1" applyNumberFormat="1" applyFont="1" applyFill="1" applyBorder="1" applyAlignment="1">
      <alignment horizontal="left" vertical="center" shrinkToFit="1"/>
    </xf>
    <xf numFmtId="177" fontId="2" fillId="0" borderId="2" xfId="1" applyNumberFormat="1" applyFont="1" applyFill="1" applyBorder="1" applyAlignment="1">
      <alignment horizontal="left" vertical="center" shrinkToFit="1"/>
    </xf>
    <xf numFmtId="41" fontId="3" fillId="3" borderId="11" xfId="1" applyNumberFormat="1" applyFont="1" applyFill="1" applyBorder="1" applyAlignment="1">
      <alignment horizontal="center" vertical="center" shrinkToFit="1"/>
    </xf>
    <xf numFmtId="0" fontId="2" fillId="0" borderId="9" xfId="0" applyNumberFormat="1" applyFont="1" applyBorder="1" applyAlignment="1">
      <alignment horizontal="center" vertical="center" shrinkToFit="1"/>
    </xf>
    <xf numFmtId="0" fontId="2" fillId="0" borderId="10" xfId="0" applyNumberFormat="1" applyFont="1" applyBorder="1" applyAlignment="1">
      <alignment horizontal="center" vertical="center" shrinkToFit="1"/>
    </xf>
    <xf numFmtId="41" fontId="2" fillId="0" borderId="0" xfId="1" applyNumberFormat="1" applyFont="1" applyFill="1" applyBorder="1" applyAlignment="1">
      <alignment horizontal="center" vertical="center" shrinkToFit="1"/>
    </xf>
    <xf numFmtId="177" fontId="2" fillId="0" borderId="7" xfId="1" applyNumberFormat="1" applyFont="1" applyFill="1" applyBorder="1" applyAlignment="1">
      <alignment horizontal="left" vertical="center" shrinkToFit="1"/>
    </xf>
    <xf numFmtId="41" fontId="2" fillId="0" borderId="6" xfId="1" applyNumberFormat="1" applyFont="1" applyFill="1" applyBorder="1" applyAlignment="1">
      <alignment horizontal="center" vertical="center" shrinkToFit="1"/>
    </xf>
    <xf numFmtId="176" fontId="4" fillId="0" borderId="10" xfId="1" applyNumberFormat="1" applyFont="1" applyBorder="1" applyAlignment="1">
      <alignment vertical="center"/>
    </xf>
    <xf numFmtId="176" fontId="5" fillId="0" borderId="10" xfId="1" applyNumberFormat="1" applyFont="1" applyBorder="1" applyAlignment="1">
      <alignment vertical="center"/>
    </xf>
    <xf numFmtId="176" fontId="4" fillId="0" borderId="10" xfId="1" applyNumberFormat="1" applyFont="1" applyBorder="1" applyAlignment="1">
      <alignment horizontal="center" vertical="center"/>
    </xf>
    <xf numFmtId="176" fontId="5" fillId="0" borderId="10" xfId="1" applyNumberFormat="1" applyFont="1" applyBorder="1" applyAlignment="1">
      <alignment horizontal="center" vertical="center"/>
    </xf>
    <xf numFmtId="41" fontId="2" fillId="0" borderId="5" xfId="1" applyNumberFormat="1" applyFont="1" applyFill="1" applyBorder="1" applyAlignment="1" applyProtection="1">
      <alignment horizontal="right" vertical="center" shrinkToFit="1"/>
    </xf>
    <xf numFmtId="0" fontId="2" fillId="3" borderId="10" xfId="0" applyNumberFormat="1" applyFont="1" applyFill="1" applyBorder="1" applyAlignment="1">
      <alignment horizontal="center" vertical="center" shrinkToFit="1"/>
    </xf>
    <xf numFmtId="41" fontId="2" fillId="0" borderId="15" xfId="1" applyNumberFormat="1" applyFont="1" applyFill="1" applyBorder="1" applyAlignment="1">
      <alignment vertical="center" shrinkToFit="1"/>
    </xf>
    <xf numFmtId="0" fontId="2" fillId="0" borderId="5" xfId="0" applyNumberFormat="1" applyFont="1" applyFill="1" applyBorder="1" applyAlignment="1" applyProtection="1">
      <alignment horizontal="center" vertical="center" shrinkToFit="1"/>
    </xf>
    <xf numFmtId="0" fontId="5" fillId="0" borderId="0" xfId="0" applyNumberFormat="1" applyFont="1" applyAlignment="1">
      <alignment horizontal="left" vertical="center"/>
    </xf>
    <xf numFmtId="0" fontId="8" fillId="0" borderId="0" xfId="0" applyNumberFormat="1" applyFont="1" applyAlignment="1">
      <alignment vertical="center"/>
    </xf>
    <xf numFmtId="185" fontId="2" fillId="0" borderId="8" xfId="1" applyNumberFormat="1" applyFont="1" applyFill="1" applyBorder="1" applyAlignment="1">
      <alignment horizontal="right" vertical="center" shrinkToFit="1"/>
    </xf>
    <xf numFmtId="185" fontId="2" fillId="0" borderId="0" xfId="1" applyNumberFormat="1" applyFont="1" applyFill="1" applyBorder="1" applyAlignment="1">
      <alignment horizontal="right" vertical="center" shrinkToFit="1"/>
    </xf>
    <xf numFmtId="177" fontId="10" fillId="2" borderId="1" xfId="1" applyNumberFormat="1" applyFont="1" applyFill="1" applyBorder="1" applyAlignment="1">
      <alignment horizontal="right" vertical="center" shrinkToFit="1"/>
    </xf>
    <xf numFmtId="176" fontId="10" fillId="2" borderId="1" xfId="1" applyNumberFormat="1" applyFont="1" applyFill="1" applyBorder="1" applyAlignment="1">
      <alignment horizontal="right" vertical="center" shrinkToFit="1"/>
    </xf>
    <xf numFmtId="181" fontId="11" fillId="0" borderId="0" xfId="1" applyNumberFormat="1" applyFont="1" applyFill="1" applyAlignment="1">
      <alignment horizontal="right" vertical="center"/>
    </xf>
    <xf numFmtId="181" fontId="10" fillId="0" borderId="0" xfId="1" applyNumberFormat="1" applyFont="1" applyFill="1" applyAlignment="1">
      <alignment horizontal="right" vertical="center" shrinkToFit="1"/>
    </xf>
    <xf numFmtId="181" fontId="10" fillId="0" borderId="0" xfId="1" applyNumberFormat="1" applyFont="1" applyFill="1" applyAlignment="1">
      <alignment horizontal="right" vertical="center"/>
    </xf>
    <xf numFmtId="181" fontId="10" fillId="0" borderId="12" xfId="3" applyNumberFormat="1" applyFont="1" applyBorder="1" applyAlignment="1">
      <alignment horizontal="right" vertical="center" shrinkToFit="1"/>
    </xf>
    <xf numFmtId="0" fontId="2" fillId="0" borderId="11" xfId="0" applyNumberFormat="1" applyFont="1" applyBorder="1" applyAlignment="1">
      <alignment horizontal="center" vertical="center" shrinkToFit="1"/>
    </xf>
    <xf numFmtId="0" fontId="2" fillId="0" borderId="0" xfId="3" applyNumberFormat="1" applyFont="1" applyAlignment="1">
      <alignment horizontal="center" vertical="center"/>
    </xf>
    <xf numFmtId="49" fontId="2" fillId="0" borderId="0" xfId="3" applyNumberFormat="1" applyFont="1" applyAlignment="1">
      <alignment horizontal="center" vertical="center" shrinkToFit="1"/>
    </xf>
    <xf numFmtId="0" fontId="2" fillId="0" borderId="0" xfId="3" applyNumberFormat="1" applyFont="1" applyAlignment="1">
      <alignment horizontal="center" vertical="center" shrinkToFit="1"/>
    </xf>
    <xf numFmtId="0" fontId="2" fillId="0" borderId="1" xfId="0" applyNumberFormat="1" applyFont="1" applyBorder="1" applyAlignment="1">
      <alignment horizontal="right" vertical="center" shrinkToFit="1"/>
    </xf>
    <xf numFmtId="0" fontId="2" fillId="0" borderId="1" xfId="0" applyNumberFormat="1" applyFont="1" applyBorder="1" applyAlignment="1">
      <alignment vertical="center" shrinkToFit="1"/>
    </xf>
    <xf numFmtId="0" fontId="2" fillId="0" borderId="1" xfId="0" applyNumberFormat="1" applyFont="1" applyBorder="1" applyAlignment="1">
      <alignment horizontal="center" vertical="center" shrinkToFit="1"/>
    </xf>
    <xf numFmtId="181" fontId="2" fillId="0" borderId="0" xfId="3" applyNumberFormat="1" applyFont="1" applyAlignment="1">
      <alignment horizontal="right" vertical="center" shrinkToFit="1"/>
    </xf>
    <xf numFmtId="177" fontId="3" fillId="3" borderId="1" xfId="1" applyNumberFormat="1" applyFont="1" applyFill="1" applyBorder="1" applyAlignment="1">
      <alignment horizontal="right" vertical="center" shrinkToFit="1"/>
    </xf>
    <xf numFmtId="0" fontId="2" fillId="0" borderId="0" xfId="3" applyNumberFormat="1" applyFont="1" applyAlignment="1">
      <alignment horizontal="left" vertical="center" shrinkToFit="1"/>
    </xf>
    <xf numFmtId="49" fontId="3" fillId="3" borderId="1" xfId="1" applyNumberFormat="1" applyFont="1" applyFill="1" applyBorder="1" applyAlignment="1">
      <alignment vertical="center" shrinkToFit="1"/>
    </xf>
    <xf numFmtId="177" fontId="3" fillId="3" borderId="1" xfId="1" applyNumberFormat="1" applyFont="1" applyFill="1" applyBorder="1" applyAlignment="1">
      <alignment horizontal="center" vertical="center" shrinkToFit="1"/>
    </xf>
    <xf numFmtId="181" fontId="3" fillId="3" borderId="15" xfId="1" applyNumberFormat="1" applyFont="1" applyFill="1" applyBorder="1" applyAlignment="1">
      <alignment horizontal="center" vertical="center" shrinkToFit="1"/>
    </xf>
    <xf numFmtId="41" fontId="2" fillId="2" borderId="6" xfId="1" applyNumberFormat="1" applyFont="1" applyFill="1" applyBorder="1" applyAlignment="1">
      <alignment horizontal="center" vertical="center" shrinkToFit="1"/>
    </xf>
    <xf numFmtId="41" fontId="2" fillId="2" borderId="6" xfId="1" applyNumberFormat="1" applyFont="1" applyFill="1" applyBorder="1" applyAlignment="1">
      <alignment vertical="center" shrinkToFit="1"/>
    </xf>
    <xf numFmtId="41" fontId="2" fillId="2" borderId="6" xfId="1" applyNumberFormat="1" applyFont="1" applyFill="1" applyBorder="1" applyAlignment="1">
      <alignment horizontal="right" vertical="center" shrinkToFit="1"/>
    </xf>
    <xf numFmtId="181" fontId="2" fillId="2" borderId="14" xfId="1" applyNumberFormat="1" applyFont="1" applyFill="1" applyBorder="1" applyAlignment="1">
      <alignment vertical="center" shrinkToFit="1"/>
    </xf>
    <xf numFmtId="181" fontId="2" fillId="0" borderId="12" xfId="3" applyNumberFormat="1" applyFont="1" applyBorder="1" applyAlignment="1">
      <alignment vertical="center" shrinkToFit="1"/>
    </xf>
    <xf numFmtId="0" fontId="2" fillId="0" borderId="10" xfId="6" applyNumberFormat="1" applyFont="1" applyBorder="1" applyAlignment="1">
      <alignment horizontal="left" vertical="center" shrinkToFit="1"/>
    </xf>
    <xf numFmtId="0" fontId="5" fillId="0" borderId="0" xfId="0" applyNumberFormat="1" applyFont="1" applyAlignment="1">
      <alignment horizontal="left" vertical="center" wrapText="1"/>
    </xf>
    <xf numFmtId="0" fontId="5" fillId="0" borderId="0" xfId="0" applyNumberFormat="1" applyFont="1" applyAlignment="1">
      <alignment horizontal="left" vertical="center"/>
    </xf>
    <xf numFmtId="0" fontId="4" fillId="3" borderId="10" xfId="0" applyNumberFormat="1" applyFont="1" applyFill="1" applyBorder="1" applyAlignment="1">
      <alignment horizontal="center" vertical="center"/>
    </xf>
    <xf numFmtId="0" fontId="10" fillId="0" borderId="0" xfId="0" applyNumberFormat="1" applyFont="1">
      <alignment vertical="center"/>
    </xf>
    <xf numFmtId="0" fontId="2" fillId="2" borderId="10" xfId="0" applyNumberFormat="1" applyFont="1" applyFill="1" applyBorder="1" applyAlignment="1">
      <alignment horizontal="center" vertical="center" shrinkToFit="1"/>
    </xf>
    <xf numFmtId="181" fontId="10" fillId="0" borderId="0" xfId="0" applyNumberFormat="1" applyFont="1" applyAlignment="1">
      <alignment vertical="center" shrinkToFit="1"/>
    </xf>
    <xf numFmtId="0" fontId="10" fillId="0" borderId="0" xfId="0" applyNumberFormat="1" applyFont="1" applyAlignment="1">
      <alignment horizontal="right" vertical="center"/>
    </xf>
    <xf numFmtId="0" fontId="10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left" vertical="center"/>
    </xf>
    <xf numFmtId="0" fontId="2" fillId="0" borderId="5" xfId="3" applyNumberFormat="1" applyFont="1" applyBorder="1" applyAlignment="1">
      <alignment horizontal="left" vertical="center" shrinkToFit="1"/>
    </xf>
    <xf numFmtId="0" fontId="3" fillId="0" borderId="5" xfId="3" applyNumberFormat="1" applyFont="1" applyBorder="1" applyAlignment="1">
      <alignment horizontal="left" vertical="center" shrinkToFit="1"/>
    </xf>
    <xf numFmtId="0" fontId="2" fillId="0" borderId="9" xfId="3" applyNumberFormat="1" applyFont="1" applyBorder="1" applyAlignment="1">
      <alignment horizontal="left" vertical="center" shrinkToFit="1"/>
    </xf>
    <xf numFmtId="0" fontId="3" fillId="0" borderId="9" xfId="3" applyNumberFormat="1" applyFont="1" applyBorder="1" applyAlignment="1">
      <alignment horizontal="left" vertical="center" shrinkToFit="1"/>
    </xf>
    <xf numFmtId="184" fontId="2" fillId="0" borderId="8" xfId="2" applyNumberFormat="1" applyFont="1" applyBorder="1" applyAlignment="1">
      <alignment horizontal="right" vertical="center" shrinkToFit="1"/>
    </xf>
    <xf numFmtId="0" fontId="2" fillId="0" borderId="4" xfId="0" applyNumberFormat="1" applyFont="1" applyBorder="1" applyAlignment="1">
      <alignment horizontal="center" vertical="center" shrinkToFit="1"/>
    </xf>
    <xf numFmtId="0" fontId="2" fillId="0" borderId="11" xfId="3" applyNumberFormat="1" applyFont="1" applyBorder="1" applyAlignment="1">
      <alignment horizontal="left" vertical="center" shrinkToFit="1"/>
    </xf>
    <xf numFmtId="0" fontId="2" fillId="0" borderId="10" xfId="3" applyNumberFormat="1" applyFont="1" applyBorder="1" applyAlignment="1">
      <alignment horizontal="center" vertical="center" shrinkToFit="1"/>
    </xf>
    <xf numFmtId="0" fontId="2" fillId="0" borderId="10" xfId="3" applyNumberFormat="1" applyFont="1" applyBorder="1" applyAlignment="1">
      <alignment horizontal="left" vertical="center" shrinkToFit="1"/>
    </xf>
    <xf numFmtId="0" fontId="2" fillId="0" borderId="7" xfId="3" applyNumberFormat="1" applyFont="1" applyBorder="1" applyAlignment="1">
      <alignment horizontal="left" vertical="center" shrinkToFit="1"/>
    </xf>
    <xf numFmtId="0" fontId="2" fillId="0" borderId="3" xfId="3" applyNumberFormat="1" applyFont="1" applyBorder="1" applyAlignment="1">
      <alignment horizontal="left" vertical="center" shrinkToFit="1"/>
    </xf>
    <xf numFmtId="0" fontId="2" fillId="0" borderId="2" xfId="3" applyNumberFormat="1" applyFont="1" applyBorder="1" applyAlignment="1">
      <alignment horizontal="left" vertical="center" shrinkToFit="1"/>
    </xf>
    <xf numFmtId="0" fontId="2" fillId="0" borderId="13" xfId="0" applyNumberFormat="1" applyFont="1" applyBorder="1" applyAlignment="1">
      <alignment horizontal="center" vertical="center"/>
    </xf>
    <xf numFmtId="0" fontId="2" fillId="0" borderId="15" xfId="0" applyNumberFormat="1" applyFont="1" applyBorder="1" applyAlignment="1">
      <alignment vertical="center" shrinkToFit="1"/>
    </xf>
    <xf numFmtId="181" fontId="2" fillId="0" borderId="15" xfId="0" applyNumberFormat="1" applyFont="1" applyBorder="1" applyAlignment="1">
      <alignment vertical="center" shrinkToFit="1"/>
    </xf>
    <xf numFmtId="0" fontId="3" fillId="0" borderId="15" xfId="3" applyNumberFormat="1" applyFont="1" applyBorder="1" applyAlignment="1">
      <alignment vertical="center" shrinkToFit="1"/>
    </xf>
    <xf numFmtId="181" fontId="3" fillId="0" borderId="15" xfId="3" applyNumberFormat="1" applyFont="1" applyBorder="1" applyAlignment="1">
      <alignment vertical="center" shrinkToFit="1"/>
    </xf>
    <xf numFmtId="0" fontId="3" fillId="0" borderId="1" xfId="3" applyNumberFormat="1" applyFont="1" applyBorder="1" applyAlignment="1">
      <alignment horizontal="right" vertical="center" shrinkToFit="1"/>
    </xf>
    <xf numFmtId="0" fontId="3" fillId="0" borderId="1" xfId="3" applyNumberFormat="1" applyFont="1" applyBorder="1" applyAlignment="1">
      <alignment vertical="center" shrinkToFit="1"/>
    </xf>
    <xf numFmtId="0" fontId="3" fillId="0" borderId="1" xfId="3" applyNumberFormat="1" applyFont="1" applyBorder="1" applyAlignment="1">
      <alignment horizontal="center" vertical="center" shrinkToFit="1"/>
    </xf>
    <xf numFmtId="0" fontId="2" fillId="0" borderId="4" xfId="3" applyNumberFormat="1" applyFont="1" applyBorder="1" applyAlignment="1">
      <alignment horizontal="left" vertical="center" shrinkToFit="1"/>
    </xf>
    <xf numFmtId="0" fontId="3" fillId="0" borderId="3" xfId="3" applyNumberFormat="1" applyFont="1" applyBorder="1" applyAlignment="1">
      <alignment horizontal="left" vertical="center" shrinkToFit="1"/>
    </xf>
    <xf numFmtId="181" fontId="10" fillId="0" borderId="0" xfId="3" applyNumberFormat="1" applyFont="1" applyAlignment="1">
      <alignment horizontal="right" vertical="center" shrinkToFit="1"/>
    </xf>
    <xf numFmtId="0" fontId="10" fillId="0" borderId="0" xfId="3" applyNumberFormat="1" applyFont="1" applyAlignment="1">
      <alignment horizontal="right" vertical="center"/>
    </xf>
    <xf numFmtId="0" fontId="10" fillId="0" borderId="0" xfId="3" applyNumberFormat="1" applyFont="1" applyAlignment="1">
      <alignment horizontal="center" vertical="center"/>
    </xf>
    <xf numFmtId="49" fontId="10" fillId="0" borderId="0" xfId="3" applyNumberFormat="1" applyFont="1" applyAlignment="1">
      <alignment horizontal="center" vertical="center" shrinkToFit="1"/>
    </xf>
    <xf numFmtId="179" fontId="4" fillId="0" borderId="10" xfId="0" applyNumberFormat="1" applyFont="1" applyBorder="1">
      <alignment vertical="center"/>
    </xf>
    <xf numFmtId="179" fontId="5" fillId="0" borderId="10" xfId="0" applyNumberFormat="1" applyFont="1" applyBorder="1">
      <alignment vertical="center"/>
    </xf>
    <xf numFmtId="181" fontId="2" fillId="0" borderId="6" xfId="19" applyNumberFormat="1" applyFont="1" applyBorder="1" applyAlignment="1">
      <alignment horizontal="right" vertical="center" shrinkToFit="1"/>
    </xf>
    <xf numFmtId="183" fontId="2" fillId="0" borderId="8" xfId="19" applyNumberFormat="1" applyFont="1" applyBorder="1" applyAlignment="1">
      <alignment horizontal="right" vertical="center" shrinkToFit="1"/>
    </xf>
    <xf numFmtId="181" fontId="2" fillId="0" borderId="12" xfId="3" applyNumberFormat="1" applyFont="1" applyBorder="1" applyAlignment="1">
      <alignment horizontal="right" vertical="center" shrinkToFit="1"/>
    </xf>
    <xf numFmtId="181" fontId="2" fillId="0" borderId="12" xfId="21" applyNumberFormat="1" applyFont="1" applyBorder="1" applyAlignment="1">
      <alignment horizontal="right" vertical="center" shrinkToFit="1"/>
    </xf>
    <xf numFmtId="181" fontId="2" fillId="0" borderId="13" xfId="21" applyNumberFormat="1" applyFont="1" applyBorder="1" applyAlignment="1">
      <alignment horizontal="right" vertical="center" shrinkToFit="1"/>
    </xf>
    <xf numFmtId="41" fontId="2" fillId="0" borderId="9" xfId="3" applyNumberFormat="1" applyFont="1" applyBorder="1" applyAlignment="1">
      <alignment horizontal="right" vertical="center" shrinkToFit="1"/>
    </xf>
    <xf numFmtId="41" fontId="2" fillId="0" borderId="10" xfId="3" applyNumberFormat="1" applyFont="1" applyBorder="1" applyAlignment="1">
      <alignment horizontal="center" vertical="center" shrinkToFit="1"/>
    </xf>
    <xf numFmtId="185" fontId="2" fillId="0" borderId="6" xfId="2" applyNumberFormat="1" applyFont="1" applyBorder="1" applyAlignment="1">
      <alignment horizontal="right" vertical="center" shrinkToFit="1"/>
    </xf>
    <xf numFmtId="182" fontId="2" fillId="0" borderId="6" xfId="2" applyNumberFormat="1" applyFont="1" applyBorder="1" applyAlignment="1">
      <alignment horizontal="right" vertical="center" shrinkToFit="1"/>
    </xf>
    <xf numFmtId="176" fontId="3" fillId="3" borderId="1" xfId="1" applyNumberFormat="1" applyFont="1" applyFill="1" applyBorder="1" applyAlignment="1">
      <alignment horizontal="right" vertical="center" shrinkToFit="1"/>
    </xf>
    <xf numFmtId="49" fontId="3" fillId="3" borderId="4" xfId="1" applyNumberFormat="1" applyFont="1" applyFill="1" applyBorder="1" applyAlignment="1">
      <alignment vertical="center" shrinkToFit="1"/>
    </xf>
    <xf numFmtId="181" fontId="2" fillId="0" borderId="12" xfId="0" applyNumberFormat="1" applyFont="1" applyFill="1" applyBorder="1" applyAlignment="1">
      <alignment vertical="center" shrinkToFit="1"/>
    </xf>
    <xf numFmtId="184" fontId="2" fillId="0" borderId="6" xfId="2" applyNumberFormat="1" applyFont="1" applyBorder="1" applyAlignment="1">
      <alignment horizontal="right" vertical="center" shrinkToFit="1"/>
    </xf>
    <xf numFmtId="181" fontId="2" fillId="0" borderId="14" xfId="3" applyNumberFormat="1" applyFont="1" applyBorder="1" applyAlignment="1">
      <alignment horizontal="right" vertical="center" shrinkToFit="1"/>
    </xf>
    <xf numFmtId="49" fontId="10" fillId="2" borderId="4" xfId="1" applyNumberFormat="1" applyFont="1" applyFill="1" applyBorder="1" applyAlignment="1">
      <alignment vertical="center" shrinkToFit="1"/>
    </xf>
    <xf numFmtId="182" fontId="10" fillId="0" borderId="1" xfId="1" applyNumberFormat="1" applyFont="1" applyFill="1" applyBorder="1" applyAlignment="1">
      <alignment horizontal="right" vertical="center" shrinkToFit="1"/>
    </xf>
    <xf numFmtId="41" fontId="2" fillId="0" borderId="0" xfId="1" applyNumberFormat="1" applyFont="1" applyFill="1" applyBorder="1" applyAlignment="1">
      <alignment vertical="center" shrinkToFit="1"/>
    </xf>
    <xf numFmtId="0" fontId="2" fillId="0" borderId="9" xfId="0" applyNumberFormat="1" applyFont="1" applyFill="1" applyBorder="1" applyAlignment="1">
      <alignment horizontal="center" vertical="center" shrinkToFit="1"/>
    </xf>
    <xf numFmtId="0" fontId="2" fillId="0" borderId="9" xfId="0" applyNumberFormat="1" applyFont="1" applyBorder="1" applyAlignment="1">
      <alignment horizontal="center" vertical="center" shrinkToFit="1"/>
    </xf>
    <xf numFmtId="0" fontId="2" fillId="0" borderId="9" xfId="0" applyNumberFormat="1" applyFont="1" applyBorder="1" applyAlignment="1">
      <alignment horizontal="center" vertical="center"/>
    </xf>
    <xf numFmtId="41" fontId="2" fillId="0" borderId="6" xfId="1" applyNumberFormat="1" applyFont="1" applyFill="1" applyBorder="1" applyAlignment="1">
      <alignment vertical="center" shrinkToFit="1"/>
    </xf>
    <xf numFmtId="49" fontId="2" fillId="0" borderId="3" xfId="7" applyNumberFormat="1" applyFont="1" applyBorder="1" applyAlignment="1">
      <alignment horizontal="left" vertical="center" shrinkToFit="1"/>
    </xf>
    <xf numFmtId="49" fontId="2" fillId="0" borderId="3" xfId="7" applyNumberFormat="1" applyFont="1" applyBorder="1" applyAlignment="1">
      <alignment vertical="center" shrinkToFit="1"/>
    </xf>
    <xf numFmtId="176" fontId="2" fillId="0" borderId="8" xfId="1" applyNumberFormat="1" applyFont="1" applyFill="1" applyBorder="1" applyAlignment="1">
      <alignment horizontal="center" vertical="center" shrinkToFit="1"/>
    </xf>
    <xf numFmtId="178" fontId="2" fillId="0" borderId="8" xfId="1" applyNumberFormat="1" applyFont="1" applyFill="1" applyBorder="1" applyAlignment="1">
      <alignment horizontal="right" vertical="center" shrinkToFit="1"/>
    </xf>
    <xf numFmtId="181" fontId="2" fillId="0" borderId="12" xfId="7" applyNumberFormat="1" applyFont="1" applyBorder="1" applyAlignment="1">
      <alignment horizontal="right" vertical="center" shrinkToFit="1"/>
    </xf>
    <xf numFmtId="41" fontId="2" fillId="0" borderId="10" xfId="1" applyNumberFormat="1" applyFont="1" applyFill="1" applyBorder="1" applyAlignment="1">
      <alignment vertical="center" shrinkToFit="1"/>
    </xf>
    <xf numFmtId="49" fontId="2" fillId="0" borderId="2" xfId="7" applyNumberFormat="1" applyFont="1" applyBorder="1" applyAlignment="1">
      <alignment vertical="center" shrinkToFit="1"/>
    </xf>
    <xf numFmtId="181" fontId="2" fillId="0" borderId="8" xfId="7" applyNumberFormat="1" applyFont="1" applyBorder="1" applyAlignment="1">
      <alignment horizontal="right" vertical="center" shrinkToFit="1"/>
    </xf>
    <xf numFmtId="176" fontId="2" fillId="0" borderId="8" xfId="7" applyNumberFormat="1" applyFont="1" applyBorder="1" applyAlignment="1">
      <alignment horizontal="right" vertical="center" shrinkToFit="1"/>
    </xf>
    <xf numFmtId="177" fontId="2" fillId="0" borderId="8" xfId="7" applyNumberFormat="1" applyFont="1" applyBorder="1" applyAlignment="1">
      <alignment horizontal="right" vertical="center" shrinkToFit="1"/>
    </xf>
    <xf numFmtId="41" fontId="2" fillId="0" borderId="9" xfId="1" applyNumberFormat="1" applyFont="1" applyFill="1" applyBorder="1" applyAlignment="1">
      <alignment horizontal="right" vertical="center" shrinkToFit="1"/>
    </xf>
    <xf numFmtId="184" fontId="2" fillId="0" borderId="8" xfId="1" applyNumberFormat="1" applyFont="1" applyFill="1" applyBorder="1" applyAlignment="1">
      <alignment horizontal="right" vertical="center" shrinkToFit="1"/>
    </xf>
    <xf numFmtId="41" fontId="2" fillId="0" borderId="13" xfId="1" applyNumberFormat="1" applyFont="1" applyFill="1" applyBorder="1" applyAlignment="1">
      <alignment horizontal="right" vertical="center" shrinkToFit="1"/>
    </xf>
    <xf numFmtId="41" fontId="2" fillId="0" borderId="11" xfId="1" applyNumberFormat="1" applyFont="1" applyFill="1" applyBorder="1" applyAlignment="1">
      <alignment horizontal="right" vertical="center" shrinkToFit="1"/>
    </xf>
    <xf numFmtId="176" fontId="2" fillId="0" borderId="6" xfId="1" applyNumberFormat="1" applyFont="1" applyFill="1" applyBorder="1" applyAlignment="1">
      <alignment horizontal="center" vertical="center" shrinkToFit="1"/>
    </xf>
    <xf numFmtId="41" fontId="2" fillId="0" borderId="5" xfId="1" applyNumberFormat="1" applyFont="1" applyFill="1" applyBorder="1" applyAlignment="1">
      <alignment horizontal="right" vertical="center" shrinkToFit="1"/>
    </xf>
    <xf numFmtId="0" fontId="2" fillId="0" borderId="5" xfId="0" applyNumberFormat="1" applyFont="1" applyBorder="1" applyAlignment="1">
      <alignment horizontal="center" vertical="center" shrinkToFit="1"/>
    </xf>
    <xf numFmtId="0" fontId="2" fillId="0" borderId="0" xfId="0" applyNumberFormat="1" applyFont="1">
      <alignment vertical="center"/>
    </xf>
    <xf numFmtId="184" fontId="2" fillId="0" borderId="8" xfId="7" applyNumberFormat="1" applyFont="1" applyBorder="1" applyAlignment="1">
      <alignment horizontal="right" vertical="center" shrinkToFit="1"/>
    </xf>
    <xf numFmtId="0" fontId="2" fillId="0" borderId="11" xfId="0" applyNumberFormat="1" applyFont="1" applyBorder="1" applyAlignment="1">
      <alignment horizontal="center" vertical="center" shrinkToFit="1"/>
    </xf>
    <xf numFmtId="0" fontId="2" fillId="0" borderId="9" xfId="0" applyNumberFormat="1" applyFont="1" applyBorder="1" applyAlignment="1">
      <alignment horizontal="center" vertical="center" wrapText="1" shrinkToFit="1"/>
    </xf>
    <xf numFmtId="0" fontId="2" fillId="0" borderId="10" xfId="0" applyNumberFormat="1" applyFont="1" applyFill="1" applyBorder="1" applyAlignment="1">
      <alignment horizontal="center" vertical="center" shrinkToFit="1"/>
    </xf>
    <xf numFmtId="0" fontId="2" fillId="0" borderId="12" xfId="0" applyNumberFormat="1" applyFont="1" applyBorder="1" applyAlignment="1">
      <alignment horizontal="center" vertical="center"/>
    </xf>
    <xf numFmtId="176" fontId="2" fillId="0" borderId="0" xfId="1" applyNumberFormat="1" applyFont="1" applyFill="1" applyBorder="1" applyAlignment="1">
      <alignment horizontal="center" vertical="center" shrinkToFit="1"/>
    </xf>
    <xf numFmtId="183" fontId="2" fillId="0" borderId="0" xfId="0" applyNumberFormat="1" applyFont="1" applyFill="1" applyBorder="1" applyAlignment="1">
      <alignment horizontal="right" vertical="center" shrinkToFit="1"/>
    </xf>
    <xf numFmtId="178" fontId="2" fillId="0" borderId="0" xfId="1" applyNumberFormat="1" applyFont="1" applyFill="1" applyBorder="1" applyAlignment="1">
      <alignment horizontal="right" vertical="center" shrinkToFit="1"/>
    </xf>
    <xf numFmtId="41" fontId="2" fillId="0" borderId="12" xfId="1" applyNumberFormat="1" applyFont="1" applyFill="1" applyBorder="1" applyAlignment="1">
      <alignment horizontal="right" vertical="center" shrinkToFit="1"/>
    </xf>
    <xf numFmtId="181" fontId="2" fillId="0" borderId="12" xfId="1" applyNumberFormat="1" applyFont="1" applyFill="1" applyBorder="1" applyAlignment="1">
      <alignment horizontal="right" vertical="center" shrinkToFit="1"/>
    </xf>
    <xf numFmtId="181" fontId="2" fillId="0" borderId="12" xfId="1" applyNumberFormat="1" applyFont="1" applyBorder="1" applyAlignment="1">
      <alignment horizontal="right" vertical="center" shrinkToFit="1"/>
    </xf>
    <xf numFmtId="0" fontId="2" fillId="0" borderId="10" xfId="0" applyNumberFormat="1" applyFont="1" applyBorder="1" applyAlignment="1">
      <alignment horizontal="center" vertical="center"/>
    </xf>
    <xf numFmtId="177" fontId="2" fillId="0" borderId="4" xfId="1" applyNumberFormat="1" applyFont="1" applyFill="1" applyBorder="1" applyAlignment="1">
      <alignment horizontal="left" vertical="center" shrinkToFit="1"/>
    </xf>
    <xf numFmtId="0" fontId="2" fillId="0" borderId="15" xfId="0" applyNumberFormat="1" applyFont="1" applyBorder="1" applyAlignment="1">
      <alignment horizontal="center" vertical="center"/>
    </xf>
    <xf numFmtId="0" fontId="2" fillId="0" borderId="15" xfId="0" applyNumberFormat="1" applyFont="1" applyBorder="1" applyAlignment="1">
      <alignment horizontal="center" vertical="center" shrinkToFit="1"/>
    </xf>
    <xf numFmtId="182" fontId="2" fillId="0" borderId="8" xfId="1" applyNumberFormat="1" applyFont="1" applyFill="1" applyBorder="1" applyAlignment="1">
      <alignment horizontal="right" vertical="center" shrinkToFit="1"/>
    </xf>
    <xf numFmtId="178" fontId="2" fillId="0" borderId="6" xfId="1" applyNumberFormat="1" applyFont="1" applyFill="1" applyBorder="1" applyAlignment="1">
      <alignment horizontal="right" vertical="center" shrinkToFit="1"/>
    </xf>
    <xf numFmtId="49" fontId="10" fillId="0" borderId="3" xfId="1" applyNumberFormat="1" applyFont="1" applyBorder="1" applyAlignment="1">
      <alignment vertical="center" shrinkToFit="1"/>
    </xf>
    <xf numFmtId="0" fontId="9" fillId="0" borderId="0" xfId="0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3" fillId="0" borderId="3" xfId="3" applyNumberFormat="1" applyFont="1" applyFill="1" applyBorder="1" applyAlignment="1" applyProtection="1">
      <alignment horizontal="left" vertical="center" shrinkToFit="1"/>
    </xf>
    <xf numFmtId="0" fontId="2" fillId="0" borderId="3" xfId="3" applyNumberFormat="1" applyFont="1" applyFill="1" applyBorder="1" applyAlignment="1" applyProtection="1">
      <alignment horizontal="left" vertical="center" shrinkToFit="1"/>
    </xf>
    <xf numFmtId="177" fontId="2" fillId="0" borderId="2" xfId="1" applyNumberFormat="1" applyFont="1" applyFill="1" applyBorder="1" applyAlignment="1" applyProtection="1">
      <alignment horizontal="left" vertical="center" shrinkToFit="1"/>
    </xf>
    <xf numFmtId="0" fontId="2" fillId="0" borderId="8" xfId="3" applyNumberFormat="1" applyFont="1" applyFill="1" applyBorder="1" applyAlignment="1" applyProtection="1">
      <alignment horizontal="center" vertical="center" shrinkToFit="1"/>
    </xf>
    <xf numFmtId="183" fontId="2" fillId="0" borderId="8" xfId="0" applyNumberFormat="1" applyFont="1" applyFill="1" applyBorder="1" applyAlignment="1" applyProtection="1">
      <alignment horizontal="right" vertical="center" shrinkToFit="1"/>
    </xf>
    <xf numFmtId="0" fontId="2" fillId="0" borderId="8" xfId="3" applyNumberFormat="1" applyFont="1" applyFill="1" applyBorder="1" applyAlignment="1" applyProtection="1">
      <alignment horizontal="right" vertical="center" shrinkToFit="1"/>
    </xf>
    <xf numFmtId="181" fontId="2" fillId="0" borderId="13" xfId="1" applyNumberFormat="1" applyFont="1" applyFill="1" applyBorder="1" applyAlignment="1" applyProtection="1">
      <alignment horizontal="right" vertical="center" shrinkToFit="1"/>
    </xf>
    <xf numFmtId="177" fontId="2" fillId="0" borderId="7" xfId="1" applyNumberFormat="1" applyFont="1" applyFill="1" applyBorder="1" applyAlignment="1" applyProtection="1">
      <alignment horizontal="left" vertical="center" shrinkToFit="1"/>
    </xf>
    <xf numFmtId="0" fontId="2" fillId="0" borderId="6" xfId="3" applyNumberFormat="1" applyFont="1" applyFill="1" applyBorder="1" applyAlignment="1" applyProtection="1">
      <alignment horizontal="center" vertical="center" shrinkToFit="1"/>
    </xf>
    <xf numFmtId="183" fontId="2" fillId="0" borderId="6" xfId="0" applyNumberFormat="1" applyFont="1" applyFill="1" applyBorder="1" applyAlignment="1" applyProtection="1">
      <alignment horizontal="right" vertical="center" shrinkToFit="1"/>
    </xf>
    <xf numFmtId="0" fontId="2" fillId="0" borderId="6" xfId="3" applyNumberFormat="1" applyFont="1" applyFill="1" applyBorder="1" applyAlignment="1" applyProtection="1">
      <alignment horizontal="right" vertical="center" shrinkToFit="1"/>
    </xf>
    <xf numFmtId="181" fontId="2" fillId="0" borderId="14" xfId="1" applyNumberFormat="1" applyFont="1" applyFill="1" applyBorder="1" applyAlignment="1" applyProtection="1">
      <alignment horizontal="right" vertical="center" shrinkToFit="1"/>
    </xf>
    <xf numFmtId="0" fontId="2" fillId="0" borderId="5" xfId="0" applyNumberFormat="1" applyFont="1" applyFill="1" applyBorder="1" applyAlignment="1" applyProtection="1">
      <alignment horizontal="center" vertical="center"/>
    </xf>
    <xf numFmtId="178" fontId="17" fillId="0" borderId="0" xfId="1" applyNumberFormat="1" applyFont="1" applyFill="1" applyBorder="1" applyAlignment="1">
      <alignment horizontal="right" vertical="center" shrinkToFit="1"/>
    </xf>
    <xf numFmtId="178" fontId="17" fillId="0" borderId="6" xfId="1" applyNumberFormat="1" applyFont="1" applyFill="1" applyBorder="1" applyAlignment="1">
      <alignment horizontal="right" vertical="center" shrinkToFit="1"/>
    </xf>
    <xf numFmtId="181" fontId="17" fillId="0" borderId="12" xfId="1" applyNumberFormat="1" applyFont="1" applyFill="1" applyBorder="1" applyAlignment="1">
      <alignment horizontal="right" vertical="center" shrinkToFit="1"/>
    </xf>
    <xf numFmtId="181" fontId="17" fillId="0" borderId="14" xfId="1" applyNumberFormat="1" applyFont="1" applyFill="1" applyBorder="1" applyAlignment="1">
      <alignment horizontal="right" vertical="center" shrinkToFit="1"/>
    </xf>
    <xf numFmtId="176" fontId="17" fillId="0" borderId="0" xfId="1" applyNumberFormat="1" applyFont="1" applyFill="1" applyBorder="1" applyAlignment="1">
      <alignment horizontal="center" vertical="center" shrinkToFit="1"/>
    </xf>
    <xf numFmtId="184" fontId="17" fillId="0" borderId="0" xfId="1" applyNumberFormat="1" applyFont="1" applyFill="1" applyBorder="1" applyAlignment="1">
      <alignment horizontal="right" vertical="center" shrinkToFit="1"/>
    </xf>
    <xf numFmtId="41" fontId="17" fillId="0" borderId="9" xfId="1" applyNumberFormat="1" applyFont="1" applyFill="1" applyBorder="1" applyAlignment="1">
      <alignment horizontal="right" vertical="center" shrinkToFit="1"/>
    </xf>
    <xf numFmtId="0" fontId="17" fillId="0" borderId="9" xfId="0" applyNumberFormat="1" applyFont="1" applyBorder="1" applyAlignment="1">
      <alignment horizontal="center" vertical="center" shrinkToFit="1"/>
    </xf>
    <xf numFmtId="0" fontId="17" fillId="0" borderId="9" xfId="0" applyNumberFormat="1" applyFont="1" applyFill="1" applyBorder="1" applyAlignment="1">
      <alignment horizontal="center" vertical="center"/>
    </xf>
    <xf numFmtId="181" fontId="2" fillId="0" borderId="12" xfId="3" applyNumberFormat="1" applyFont="1" applyFill="1" applyBorder="1" applyAlignment="1">
      <alignment vertical="center" shrinkToFit="1"/>
    </xf>
    <xf numFmtId="0" fontId="2" fillId="0" borderId="4" xfId="0" applyNumberFormat="1" applyFont="1" applyFill="1" applyBorder="1" applyAlignment="1">
      <alignment horizontal="center" vertical="center" shrinkToFit="1"/>
    </xf>
    <xf numFmtId="181" fontId="2" fillId="0" borderId="0" xfId="1" applyNumberFormat="1" applyFont="1" applyAlignment="1">
      <alignment horizontal="right" vertical="center" shrinkToFit="1"/>
    </xf>
    <xf numFmtId="176" fontId="2" fillId="0" borderId="0" xfId="1" applyNumberFormat="1" applyFont="1" applyAlignment="1">
      <alignment horizontal="center" vertical="center" shrinkToFit="1"/>
    </xf>
    <xf numFmtId="182" fontId="2" fillId="0" borderId="0" xfId="1" applyNumberFormat="1" applyFont="1" applyAlignment="1">
      <alignment horizontal="right" vertical="center" shrinkToFit="1"/>
    </xf>
    <xf numFmtId="177" fontId="2" fillId="0" borderId="0" xfId="1" applyNumberFormat="1" applyFont="1" applyAlignment="1">
      <alignment horizontal="right" vertical="center" shrinkToFit="1"/>
    </xf>
    <xf numFmtId="181" fontId="2" fillId="0" borderId="0" xfId="1" applyNumberFormat="1" applyFont="1" applyAlignment="1">
      <alignment vertical="center" shrinkToFit="1"/>
    </xf>
    <xf numFmtId="184" fontId="17" fillId="0" borderId="0" xfId="2" applyNumberFormat="1" applyFont="1" applyFill="1" applyBorder="1" applyAlignment="1">
      <alignment horizontal="right" vertical="center" shrinkToFit="1"/>
    </xf>
    <xf numFmtId="0" fontId="17" fillId="0" borderId="9" xfId="0" applyNumberFormat="1" applyFont="1" applyFill="1" applyBorder="1" applyAlignment="1">
      <alignment horizontal="center" vertical="center" shrinkToFit="1"/>
    </xf>
    <xf numFmtId="0" fontId="17" fillId="0" borderId="0" xfId="0" applyNumberFormat="1" applyFont="1">
      <alignment vertical="center"/>
    </xf>
    <xf numFmtId="0" fontId="2" fillId="0" borderId="8" xfId="3" applyNumberFormat="1" applyFont="1" applyFill="1" applyBorder="1" applyAlignment="1">
      <alignment horizontal="center" vertical="center" wrapText="1"/>
    </xf>
    <xf numFmtId="0" fontId="2" fillId="0" borderId="8" xfId="3" applyNumberFormat="1" applyFont="1" applyFill="1" applyBorder="1" applyAlignment="1">
      <alignment horizontal="right" vertical="center" wrapText="1"/>
    </xf>
    <xf numFmtId="0" fontId="3" fillId="0" borderId="0" xfId="3" applyNumberFormat="1" applyFont="1" applyFill="1" applyAlignment="1">
      <alignment horizontal="left" vertical="center"/>
    </xf>
    <xf numFmtId="0" fontId="3" fillId="0" borderId="0" xfId="3" applyNumberFormat="1" applyFont="1" applyFill="1" applyAlignment="1">
      <alignment vertical="center"/>
    </xf>
    <xf numFmtId="0" fontId="11" fillId="0" borderId="0" xfId="3" applyNumberFormat="1" applyFont="1" applyFill="1" applyAlignment="1">
      <alignment vertical="center"/>
    </xf>
    <xf numFmtId="0" fontId="11" fillId="0" borderId="0" xfId="3" applyNumberFormat="1" applyFont="1" applyFill="1" applyAlignment="1">
      <alignment horizontal="center" vertical="center"/>
    </xf>
    <xf numFmtId="0" fontId="11" fillId="0" borderId="0" xfId="3" applyNumberFormat="1" applyFont="1" applyFill="1" applyAlignment="1">
      <alignment horizontal="right" vertical="center"/>
    </xf>
    <xf numFmtId="181" fontId="11" fillId="0" borderId="0" xfId="3" applyNumberFormat="1" applyFont="1" applyFill="1" applyAlignment="1">
      <alignment vertical="center" shrinkToFit="1"/>
    </xf>
    <xf numFmtId="0" fontId="19" fillId="0" borderId="0" xfId="0" applyFont="1">
      <alignment vertical="center"/>
    </xf>
    <xf numFmtId="178" fontId="17" fillId="0" borderId="8" xfId="1" applyNumberFormat="1" applyFont="1" applyFill="1" applyBorder="1" applyAlignment="1">
      <alignment horizontal="right" vertical="center" shrinkToFit="1"/>
    </xf>
    <xf numFmtId="176" fontId="2" fillId="0" borderId="8" xfId="1" applyNumberFormat="1" applyFont="1" applyBorder="1" applyAlignment="1">
      <alignment horizontal="center" vertical="center" shrinkToFit="1"/>
    </xf>
    <xf numFmtId="182" fontId="2" fillId="0" borderId="8" xfId="1" applyNumberFormat="1" applyFont="1" applyBorder="1" applyAlignment="1">
      <alignment horizontal="right" vertical="center" shrinkToFit="1"/>
    </xf>
    <xf numFmtId="178" fontId="2" fillId="0" borderId="8" xfId="1" applyNumberFormat="1" applyFont="1" applyBorder="1" applyAlignment="1">
      <alignment horizontal="right" vertical="center" shrinkToFit="1"/>
    </xf>
    <xf numFmtId="181" fontId="2" fillId="0" borderId="13" xfId="1" applyNumberFormat="1" applyFont="1" applyBorder="1" applyAlignment="1">
      <alignment horizontal="right" vertical="center" shrinkToFit="1"/>
    </xf>
    <xf numFmtId="181" fontId="2" fillId="0" borderId="6" xfId="1" applyNumberFormat="1" applyFont="1" applyBorder="1" applyAlignment="1">
      <alignment horizontal="right" vertical="center" shrinkToFit="1"/>
    </xf>
    <xf numFmtId="176" fontId="2" fillId="0" borderId="6" xfId="1" applyNumberFormat="1" applyFont="1" applyBorder="1" applyAlignment="1">
      <alignment horizontal="center" vertical="center" shrinkToFit="1"/>
    </xf>
    <xf numFmtId="182" fontId="2" fillId="0" borderId="6" xfId="1" applyNumberFormat="1" applyFont="1" applyBorder="1" applyAlignment="1">
      <alignment horizontal="right" vertical="center" shrinkToFit="1"/>
    </xf>
    <xf numFmtId="177" fontId="2" fillId="0" borderId="6" xfId="1" applyNumberFormat="1" applyFont="1" applyBorder="1" applyAlignment="1">
      <alignment horizontal="right" vertical="center" shrinkToFit="1"/>
    </xf>
    <xf numFmtId="181" fontId="2" fillId="0" borderId="6" xfId="1" applyNumberFormat="1" applyFont="1" applyBorder="1" applyAlignment="1">
      <alignment vertical="center" shrinkToFit="1"/>
    </xf>
    <xf numFmtId="181" fontId="2" fillId="0" borderId="8" xfId="1" applyNumberFormat="1" applyFont="1" applyBorder="1" applyAlignment="1">
      <alignment horizontal="right" vertical="center" shrinkToFit="1"/>
    </xf>
    <xf numFmtId="177" fontId="2" fillId="0" borderId="8" xfId="1" applyNumberFormat="1" applyFont="1" applyBorder="1" applyAlignment="1">
      <alignment horizontal="right" vertical="center" shrinkToFit="1"/>
    </xf>
    <xf numFmtId="181" fontId="2" fillId="0" borderId="8" xfId="1" applyNumberFormat="1" applyFont="1" applyBorder="1" applyAlignment="1">
      <alignment vertical="center" shrinkToFit="1"/>
    </xf>
    <xf numFmtId="177" fontId="2" fillId="0" borderId="6" xfId="7" applyNumberFormat="1" applyFont="1" applyBorder="1" applyAlignment="1">
      <alignment horizontal="right" vertical="center" shrinkToFit="1"/>
    </xf>
    <xf numFmtId="178" fontId="2" fillId="0" borderId="6" xfId="7" applyNumberFormat="1" applyFont="1" applyBorder="1" applyAlignment="1">
      <alignment horizontal="right" vertical="center" shrinkToFit="1"/>
    </xf>
    <xf numFmtId="0" fontId="2" fillId="0" borderId="0" xfId="3" applyNumberFormat="1" applyFont="1" applyFill="1" applyBorder="1" applyAlignment="1">
      <alignment horizontal="right" vertical="center" shrinkToFit="1"/>
    </xf>
    <xf numFmtId="0" fontId="2" fillId="0" borderId="1" xfId="3" applyNumberFormat="1" applyFont="1" applyFill="1" applyBorder="1" applyAlignment="1">
      <alignment horizontal="center" vertical="center" wrapText="1"/>
    </xf>
    <xf numFmtId="182" fontId="2" fillId="0" borderId="1" xfId="2" applyNumberFormat="1" applyFont="1" applyFill="1" applyBorder="1" applyAlignment="1">
      <alignment horizontal="right" vertical="center" shrinkToFit="1"/>
    </xf>
    <xf numFmtId="0" fontId="2" fillId="0" borderId="1" xfId="3" applyNumberFormat="1" applyFont="1" applyFill="1" applyBorder="1" applyAlignment="1">
      <alignment horizontal="right" vertical="center" wrapText="1"/>
    </xf>
    <xf numFmtId="181" fontId="2" fillId="0" borderId="13" xfId="3" applyNumberFormat="1" applyFont="1" applyFill="1" applyBorder="1" applyAlignment="1">
      <alignment vertical="center" shrinkToFit="1"/>
    </xf>
    <xf numFmtId="181" fontId="2" fillId="0" borderId="14" xfId="3" applyNumberFormat="1" applyFont="1" applyFill="1" applyBorder="1" applyAlignment="1">
      <alignment vertical="center" shrinkToFit="1"/>
    </xf>
    <xf numFmtId="184" fontId="2" fillId="0" borderId="6" xfId="1" applyNumberFormat="1" applyFont="1" applyFill="1" applyBorder="1" applyAlignment="1">
      <alignment horizontal="right" vertical="center" shrinkToFit="1"/>
    </xf>
    <xf numFmtId="177" fontId="2" fillId="0" borderId="3" xfId="1" applyNumberFormat="1" applyFont="1" applyFill="1" applyBorder="1" applyAlignment="1">
      <alignment vertical="center" shrinkToFit="1"/>
    </xf>
    <xf numFmtId="0" fontId="2" fillId="0" borderId="0" xfId="8" applyFont="1">
      <alignment vertical="center"/>
    </xf>
    <xf numFmtId="0" fontId="2" fillId="0" borderId="0" xfId="8" applyFont="1" applyAlignment="1">
      <alignment horizontal="center" vertical="center"/>
    </xf>
    <xf numFmtId="0" fontId="2" fillId="0" borderId="0" xfId="8" applyFont="1" applyAlignment="1">
      <alignment horizontal="center" vertical="center" shrinkToFit="1"/>
    </xf>
    <xf numFmtId="0" fontId="2" fillId="0" borderId="0" xfId="8" applyFont="1" applyAlignment="1">
      <alignment horizontal="right" vertical="center"/>
    </xf>
    <xf numFmtId="49" fontId="2" fillId="0" borderId="0" xfId="8" applyNumberFormat="1" applyFont="1" applyAlignment="1">
      <alignment vertical="center" shrinkToFit="1"/>
    </xf>
    <xf numFmtId="0" fontId="2" fillId="0" borderId="0" xfId="8" applyFont="1" applyAlignment="1">
      <alignment vertical="center" shrinkToFit="1"/>
    </xf>
    <xf numFmtId="0" fontId="2" fillId="0" borderId="0" xfId="8" applyFont="1" applyAlignment="1">
      <alignment horizontal="left" vertical="center" shrinkToFit="1"/>
    </xf>
    <xf numFmtId="0" fontId="2" fillId="0" borderId="5" xfId="8" applyFont="1" applyBorder="1" applyAlignment="1">
      <alignment horizontal="center" vertical="center" shrinkToFit="1"/>
    </xf>
    <xf numFmtId="181" fontId="2" fillId="0" borderId="14" xfId="1" applyNumberFormat="1" applyFont="1" applyBorder="1" applyAlignment="1">
      <alignment vertical="center" shrinkToFit="1"/>
    </xf>
    <xf numFmtId="49" fontId="2" fillId="0" borderId="7" xfId="1" applyNumberFormat="1" applyFont="1" applyBorder="1" applyAlignment="1">
      <alignment vertical="center" shrinkToFit="1"/>
    </xf>
    <xf numFmtId="41" fontId="2" fillId="0" borderId="9" xfId="1" applyFont="1" applyBorder="1" applyAlignment="1">
      <alignment horizontal="right" vertical="center" shrinkToFit="1"/>
    </xf>
    <xf numFmtId="0" fontId="2" fillId="0" borderId="9" xfId="8" applyFont="1" applyBorder="1" applyAlignment="1">
      <alignment horizontal="center" vertical="center" shrinkToFit="1"/>
    </xf>
    <xf numFmtId="0" fontId="2" fillId="0" borderId="9" xfId="1" applyNumberFormat="1" applyFont="1" applyBorder="1" applyAlignment="1">
      <alignment horizontal="center" vertical="center" shrinkToFit="1"/>
    </xf>
    <xf numFmtId="181" fontId="2" fillId="0" borderId="12" xfId="1" applyNumberFormat="1" applyFont="1" applyBorder="1" applyAlignment="1">
      <alignment vertical="center" shrinkToFit="1"/>
    </xf>
    <xf numFmtId="0" fontId="2" fillId="0" borderId="0" xfId="8" applyFont="1" applyAlignment="1">
      <alignment horizontal="right" vertical="center" shrinkToFit="1"/>
    </xf>
    <xf numFmtId="181" fontId="2" fillId="0" borderId="0" xfId="8" applyNumberFormat="1" applyFont="1" applyAlignment="1">
      <alignment vertical="center" shrinkToFit="1"/>
    </xf>
    <xf numFmtId="49" fontId="2" fillId="0" borderId="3" xfId="1" applyNumberFormat="1" applyFont="1" applyBorder="1" applyAlignment="1">
      <alignment vertical="center" shrinkToFit="1"/>
    </xf>
    <xf numFmtId="0" fontId="2" fillId="0" borderId="9" xfId="8" applyFont="1" applyBorder="1" applyAlignment="1">
      <alignment horizontal="center" vertical="center"/>
    </xf>
    <xf numFmtId="181" fontId="2" fillId="0" borderId="0" xfId="8" applyNumberFormat="1" applyFont="1" applyAlignment="1">
      <alignment horizontal="right" vertical="center" shrinkToFit="1"/>
    </xf>
    <xf numFmtId="41" fontId="2" fillId="0" borderId="9" xfId="8" applyNumberFormat="1" applyFont="1" applyBorder="1" applyAlignment="1">
      <alignment horizontal="right" vertical="center" shrinkToFit="1"/>
    </xf>
    <xf numFmtId="41" fontId="2" fillId="0" borderId="9" xfId="7" applyFont="1" applyBorder="1" applyAlignment="1">
      <alignment horizontal="right" vertical="center" shrinkToFit="1"/>
    </xf>
    <xf numFmtId="178" fontId="2" fillId="0" borderId="0" xfId="1" applyNumberFormat="1" applyFont="1" applyAlignment="1">
      <alignment horizontal="right" vertical="center" shrinkToFit="1"/>
    </xf>
    <xf numFmtId="181" fontId="2" fillId="0" borderId="12" xfId="8" applyNumberFormat="1" applyFont="1" applyBorder="1" applyAlignment="1">
      <alignment vertical="center" shrinkToFit="1"/>
    </xf>
    <xf numFmtId="49" fontId="2" fillId="0" borderId="0" xfId="1" applyNumberFormat="1" applyFont="1" applyAlignment="1">
      <alignment vertical="center" shrinkToFit="1"/>
    </xf>
    <xf numFmtId="0" fontId="2" fillId="0" borderId="11" xfId="1" applyNumberFormat="1" applyFont="1" applyBorder="1" applyAlignment="1">
      <alignment vertical="center" shrinkToFit="1"/>
    </xf>
    <xf numFmtId="181" fontId="2" fillId="0" borderId="8" xfId="3" applyNumberFormat="1" applyFont="1" applyBorder="1" applyAlignment="1">
      <alignment horizontal="right" vertical="center" shrinkToFit="1"/>
    </xf>
    <xf numFmtId="0" fontId="2" fillId="0" borderId="8" xfId="8" applyFont="1" applyBorder="1" applyAlignment="1">
      <alignment horizontal="center" vertical="center" shrinkToFit="1"/>
    </xf>
    <xf numFmtId="181" fontId="2" fillId="0" borderId="8" xfId="8" applyNumberFormat="1" applyFont="1" applyBorder="1" applyAlignment="1">
      <alignment horizontal="right" vertical="center" shrinkToFit="1"/>
    </xf>
    <xf numFmtId="49" fontId="2" fillId="0" borderId="2" xfId="1" applyNumberFormat="1" applyFont="1" applyBorder="1" applyAlignment="1">
      <alignment vertical="center" shrinkToFit="1"/>
    </xf>
    <xf numFmtId="41" fontId="2" fillId="0" borderId="11" xfId="1" applyFont="1" applyBorder="1" applyAlignment="1">
      <alignment horizontal="right" vertical="center" shrinkToFit="1"/>
    </xf>
    <xf numFmtId="41" fontId="2" fillId="0" borderId="10" xfId="8" applyNumberFormat="1" applyFont="1" applyBorder="1" applyAlignment="1">
      <alignment horizontal="center" vertical="center" shrinkToFit="1"/>
    </xf>
    <xf numFmtId="41" fontId="2" fillId="0" borderId="10" xfId="1" applyFont="1" applyBorder="1" applyAlignment="1">
      <alignment vertical="center" shrinkToFit="1"/>
    </xf>
    <xf numFmtId="181" fontId="10" fillId="0" borderId="15" xfId="8" applyNumberFormat="1" applyFont="1" applyBorder="1" applyAlignment="1">
      <alignment horizontal="right" vertical="center" shrinkToFit="1"/>
    </xf>
    <xf numFmtId="177" fontId="10" fillId="0" borderId="1" xfId="1" applyNumberFormat="1" applyFont="1" applyBorder="1" applyAlignment="1">
      <alignment horizontal="right" vertical="center" shrinkToFit="1"/>
    </xf>
    <xf numFmtId="176" fontId="10" fillId="0" borderId="1" xfId="1" applyNumberFormat="1" applyFont="1" applyBorder="1" applyAlignment="1">
      <alignment horizontal="right" vertical="center" shrinkToFit="1"/>
    </xf>
    <xf numFmtId="49" fontId="10" fillId="0" borderId="4" xfId="1" applyNumberFormat="1" applyFont="1" applyBorder="1" applyAlignment="1">
      <alignment vertical="center" shrinkToFit="1"/>
    </xf>
    <xf numFmtId="41" fontId="2" fillId="0" borderId="10" xfId="1" applyFont="1" applyBorder="1" applyAlignment="1">
      <alignment horizontal="right" vertical="center" shrinkToFit="1"/>
    </xf>
    <xf numFmtId="0" fontId="17" fillId="0" borderId="0" xfId="8" applyFont="1">
      <alignment vertical="center"/>
    </xf>
    <xf numFmtId="0" fontId="17" fillId="0" borderId="9" xfId="8" applyFont="1" applyBorder="1" applyAlignment="1">
      <alignment horizontal="center" vertical="center" shrinkToFit="1"/>
    </xf>
    <xf numFmtId="0" fontId="17" fillId="0" borderId="9" xfId="1" applyNumberFormat="1" applyFont="1" applyBorder="1" applyAlignment="1">
      <alignment horizontal="center" vertical="center" shrinkToFit="1"/>
    </xf>
    <xf numFmtId="181" fontId="17" fillId="0" borderId="14" xfId="1" applyNumberFormat="1" applyFont="1" applyBorder="1" applyAlignment="1">
      <alignment vertical="center" shrinkToFit="1"/>
    </xf>
    <xf numFmtId="49" fontId="17" fillId="0" borderId="3" xfId="1" applyNumberFormat="1" applyFont="1" applyBorder="1" applyAlignment="1">
      <alignment vertical="center" shrinkToFit="1"/>
    </xf>
    <xf numFmtId="41" fontId="17" fillId="0" borderId="9" xfId="1" applyFont="1" applyBorder="1" applyAlignment="1">
      <alignment horizontal="right" vertical="center" shrinkToFit="1"/>
    </xf>
    <xf numFmtId="181" fontId="17" fillId="0" borderId="12" xfId="1" applyNumberFormat="1" applyFont="1" applyBorder="1" applyAlignment="1">
      <alignment vertical="center" shrinkToFit="1"/>
    </xf>
    <xf numFmtId="0" fontId="17" fillId="0" borderId="9" xfId="8" applyFont="1" applyBorder="1" applyAlignment="1">
      <alignment horizontal="center" vertical="center"/>
    </xf>
    <xf numFmtId="0" fontId="17" fillId="0" borderId="11" xfId="1" applyNumberFormat="1" applyFont="1" applyBorder="1" applyAlignment="1">
      <alignment vertical="center" shrinkToFit="1"/>
    </xf>
    <xf numFmtId="181" fontId="17" fillId="0" borderId="13" xfId="3" applyNumberFormat="1" applyFont="1" applyBorder="1" applyAlignment="1">
      <alignment horizontal="right" vertical="center" shrinkToFit="1"/>
    </xf>
    <xf numFmtId="0" fontId="17" fillId="0" borderId="8" xfId="8" applyFont="1" applyBorder="1" applyAlignment="1">
      <alignment horizontal="right" vertical="center" shrinkToFit="1"/>
    </xf>
    <xf numFmtId="0" fontId="17" fillId="0" borderId="8" xfId="8" applyFont="1" applyBorder="1" applyAlignment="1">
      <alignment horizontal="center" vertical="center" shrinkToFit="1"/>
    </xf>
    <xf numFmtId="181" fontId="17" fillId="0" borderId="8" xfId="8" applyNumberFormat="1" applyFont="1" applyBorder="1" applyAlignment="1">
      <alignment horizontal="right" vertical="center" shrinkToFit="1"/>
    </xf>
    <xf numFmtId="49" fontId="17" fillId="0" borderId="2" xfId="1" applyNumberFormat="1" applyFont="1" applyBorder="1" applyAlignment="1">
      <alignment vertical="center" shrinkToFit="1"/>
    </xf>
    <xf numFmtId="0" fontId="2" fillId="0" borderId="10" xfId="8" applyFont="1" applyBorder="1" applyAlignment="1">
      <alignment horizontal="center" vertical="center"/>
    </xf>
    <xf numFmtId="0" fontId="2" fillId="0" borderId="10" xfId="8" applyFont="1" applyBorder="1" applyAlignment="1">
      <alignment horizontal="center" vertical="center" shrinkToFit="1"/>
    </xf>
    <xf numFmtId="181" fontId="10" fillId="0" borderId="15" xfId="8" applyNumberFormat="1" applyFont="1" applyBorder="1">
      <alignment vertical="center"/>
    </xf>
    <xf numFmtId="0" fontId="2" fillId="0" borderId="11" xfId="8" applyFont="1" applyBorder="1" applyAlignment="1">
      <alignment horizontal="center" vertical="center"/>
    </xf>
    <xf numFmtId="0" fontId="2" fillId="0" borderId="11" xfId="8" applyFont="1" applyBorder="1" applyAlignment="1">
      <alignment horizontal="center" vertical="center" shrinkToFit="1"/>
    </xf>
    <xf numFmtId="41" fontId="2" fillId="2" borderId="10" xfId="8" applyNumberFormat="1" applyFont="1" applyFill="1" applyBorder="1" applyAlignment="1">
      <alignment horizontal="center" vertical="center" shrinkToFit="1"/>
    </xf>
    <xf numFmtId="41" fontId="2" fillId="2" borderId="10" xfId="8" applyNumberFormat="1" applyFont="1" applyFill="1" applyBorder="1" applyAlignment="1">
      <alignment horizontal="right" vertical="center" shrinkToFit="1"/>
    </xf>
    <xf numFmtId="181" fontId="10" fillId="2" borderId="15" xfId="8" applyNumberFormat="1" applyFont="1" applyFill="1" applyBorder="1" applyAlignment="1">
      <alignment horizontal="right" vertical="center" shrinkToFit="1"/>
    </xf>
    <xf numFmtId="41" fontId="2" fillId="2" borderId="10" xfId="1" applyFont="1" applyFill="1" applyBorder="1" applyAlignment="1">
      <alignment horizontal="right" vertical="center" shrinkToFit="1"/>
    </xf>
    <xf numFmtId="38" fontId="2" fillId="0" borderId="6" xfId="7" applyNumberFormat="1" applyFont="1" applyBorder="1" applyAlignment="1">
      <alignment horizontal="right" vertical="center" shrinkToFit="1"/>
    </xf>
    <xf numFmtId="177" fontId="2" fillId="0" borderId="3" xfId="1" applyNumberFormat="1" applyFont="1" applyBorder="1" applyAlignment="1">
      <alignment horizontal="center" vertical="center" shrinkToFit="1"/>
    </xf>
    <xf numFmtId="181" fontId="2" fillId="0" borderId="12" xfId="8" applyNumberFormat="1" applyFont="1" applyBorder="1" applyAlignment="1">
      <alignment horizontal="right" vertical="center" shrinkToFit="1"/>
    </xf>
    <xf numFmtId="41" fontId="2" fillId="0" borderId="5" xfId="1" applyFont="1" applyBorder="1" applyAlignment="1">
      <alignment horizontal="right" vertical="center" shrinkToFit="1"/>
    </xf>
    <xf numFmtId="181" fontId="2" fillId="0" borderId="13" xfId="3" applyNumberFormat="1" applyFont="1" applyBorder="1" applyAlignment="1">
      <alignment vertical="center" shrinkToFit="1"/>
    </xf>
    <xf numFmtId="177" fontId="2" fillId="0" borderId="8" xfId="23" applyNumberFormat="1" applyFont="1" applyBorder="1" applyAlignment="1">
      <alignment horizontal="right" vertical="center" shrinkToFit="1"/>
    </xf>
    <xf numFmtId="176" fontId="2" fillId="0" borderId="8" xfId="23" applyNumberFormat="1" applyFont="1" applyBorder="1" applyAlignment="1">
      <alignment vertical="center" shrinkToFit="1"/>
    </xf>
    <xf numFmtId="176" fontId="2" fillId="0" borderId="8" xfId="23" applyNumberFormat="1" applyFont="1" applyBorder="1" applyAlignment="1">
      <alignment horizontal="center" vertical="center" shrinkToFit="1"/>
    </xf>
    <xf numFmtId="182" fontId="2" fillId="0" borderId="8" xfId="23" applyNumberFormat="1" applyFont="1" applyBorder="1" applyAlignment="1">
      <alignment horizontal="right" vertical="center" shrinkToFit="1"/>
    </xf>
    <xf numFmtId="181" fontId="2" fillId="0" borderId="8" xfId="23" applyNumberFormat="1" applyFont="1" applyBorder="1" applyAlignment="1">
      <alignment vertical="center" shrinkToFit="1"/>
    </xf>
    <xf numFmtId="183" fontId="2" fillId="0" borderId="0" xfId="1" applyNumberFormat="1" applyFont="1" applyAlignment="1">
      <alignment horizontal="right" vertical="center" shrinkToFit="1"/>
    </xf>
    <xf numFmtId="49" fontId="2" fillId="0" borderId="3" xfId="23" applyNumberFormat="1" applyFont="1" applyBorder="1" applyAlignment="1">
      <alignment horizontal="left" vertical="center" shrinkToFit="1"/>
    </xf>
    <xf numFmtId="0" fontId="2" fillId="0" borderId="9" xfId="8" applyFont="1" applyBorder="1" applyAlignment="1">
      <alignment horizontal="center" vertical="center" wrapText="1" shrinkToFit="1"/>
    </xf>
    <xf numFmtId="185" fontId="2" fillId="0" borderId="0" xfId="2" applyNumberFormat="1" applyFont="1" applyAlignment="1">
      <alignment horizontal="right" vertical="center" shrinkToFit="1"/>
    </xf>
    <xf numFmtId="183" fontId="2" fillId="0" borderId="0" xfId="8" applyNumberFormat="1" applyFont="1" applyAlignment="1">
      <alignment horizontal="right" vertical="center" shrinkToFit="1"/>
    </xf>
    <xf numFmtId="184" fontId="2" fillId="0" borderId="0" xfId="2" applyNumberFormat="1" applyFont="1" applyAlignment="1">
      <alignment horizontal="right" vertical="center" shrinkToFit="1"/>
    </xf>
    <xf numFmtId="41" fontId="2" fillId="0" borderId="11" xfId="7" applyFont="1" applyBorder="1" applyAlignment="1">
      <alignment horizontal="right" vertical="center" shrinkToFit="1"/>
    </xf>
    <xf numFmtId="176" fontId="2" fillId="0" borderId="0" xfId="1" applyNumberFormat="1" applyFont="1" applyAlignment="1">
      <alignment horizontal="right" vertical="center" shrinkToFit="1"/>
    </xf>
    <xf numFmtId="178" fontId="2" fillId="0" borderId="0" xfId="1" applyNumberFormat="1" applyFont="1" applyAlignment="1">
      <alignment horizontal="center" vertical="center" shrinkToFit="1"/>
    </xf>
    <xf numFmtId="180" fontId="2" fillId="0" borderId="0" xfId="1" applyNumberFormat="1" applyFont="1" applyAlignment="1">
      <alignment horizontal="right" vertical="center" shrinkToFit="1"/>
    </xf>
    <xf numFmtId="179" fontId="2" fillId="0" borderId="0" xfId="1" applyNumberFormat="1" applyFont="1" applyAlignment="1">
      <alignment horizontal="center" vertical="center" shrinkToFit="1"/>
    </xf>
    <xf numFmtId="10" fontId="2" fillId="0" borderId="0" xfId="1" applyNumberFormat="1" applyFont="1" applyAlignment="1">
      <alignment horizontal="right" vertical="center" shrinkToFit="1"/>
    </xf>
    <xf numFmtId="10" fontId="2" fillId="0" borderId="0" xfId="1" applyNumberFormat="1" applyFont="1" applyAlignment="1">
      <alignment horizontal="center" vertical="center" shrinkToFit="1"/>
    </xf>
    <xf numFmtId="180" fontId="2" fillId="0" borderId="0" xfId="1" applyNumberFormat="1" applyFont="1" applyAlignment="1">
      <alignment horizontal="center" vertical="center" shrinkToFit="1"/>
    </xf>
    <xf numFmtId="41" fontId="10" fillId="0" borderId="9" xfId="1" applyFont="1" applyBorder="1" applyAlignment="1">
      <alignment horizontal="right" vertical="center" shrinkToFit="1"/>
    </xf>
    <xf numFmtId="181" fontId="17" fillId="0" borderId="12" xfId="1" applyNumberFormat="1" applyFont="1" applyBorder="1" applyAlignment="1">
      <alignment horizontal="right" vertical="center" shrinkToFit="1"/>
    </xf>
    <xf numFmtId="181" fontId="17" fillId="0" borderId="0" xfId="1" applyNumberFormat="1" applyFont="1" applyAlignment="1">
      <alignment horizontal="right" vertical="center" shrinkToFit="1"/>
    </xf>
    <xf numFmtId="177" fontId="2" fillId="0" borderId="0" xfId="1" applyNumberFormat="1" applyFont="1" applyAlignment="1">
      <alignment horizontal="center" vertical="center" shrinkToFit="1"/>
    </xf>
    <xf numFmtId="49" fontId="2" fillId="0" borderId="3" xfId="1" applyNumberFormat="1" applyFont="1" applyBorder="1" applyAlignment="1">
      <alignment horizontal="left" vertical="center" shrinkToFit="1"/>
    </xf>
    <xf numFmtId="181" fontId="10" fillId="0" borderId="1" xfId="1" applyNumberFormat="1" applyFont="1" applyBorder="1" applyAlignment="1">
      <alignment horizontal="right" vertical="center" shrinkToFit="1"/>
    </xf>
    <xf numFmtId="0" fontId="10" fillId="0" borderId="0" xfId="8" applyFont="1">
      <alignment vertical="center"/>
    </xf>
    <xf numFmtId="0" fontId="2" fillId="0" borderId="6" xfId="19" applyFont="1" applyBorder="1">
      <alignment vertical="center"/>
    </xf>
    <xf numFmtId="184" fontId="2" fillId="0" borderId="6" xfId="7" applyNumberFormat="1" applyFont="1" applyBorder="1" applyAlignment="1">
      <alignment horizontal="right" vertical="center" shrinkToFit="1"/>
    </xf>
    <xf numFmtId="176" fontId="2" fillId="0" borderId="6" xfId="7" applyNumberFormat="1" applyFont="1" applyBorder="1" applyAlignment="1">
      <alignment horizontal="center" vertical="center" shrinkToFit="1"/>
    </xf>
    <xf numFmtId="49" fontId="2" fillId="0" borderId="7" xfId="7" applyNumberFormat="1" applyFont="1" applyBorder="1" applyAlignment="1">
      <alignment vertical="center" shrinkToFit="1"/>
    </xf>
    <xf numFmtId="41" fontId="2" fillId="0" borderId="11" xfId="8" applyNumberFormat="1" applyFont="1" applyBorder="1" applyAlignment="1">
      <alignment horizontal="right" vertical="center" shrinkToFit="1"/>
    </xf>
    <xf numFmtId="178" fontId="2" fillId="0" borderId="8" xfId="7" applyNumberFormat="1" applyFont="1" applyBorder="1" applyAlignment="1">
      <alignment horizontal="right" vertical="center" shrinkToFit="1"/>
    </xf>
    <xf numFmtId="176" fontId="2" fillId="0" borderId="8" xfId="7" applyNumberFormat="1" applyFont="1" applyBorder="1" applyAlignment="1">
      <alignment horizontal="center" vertical="center" shrinkToFit="1"/>
    </xf>
    <xf numFmtId="41" fontId="2" fillId="0" borderId="5" xfId="8" applyNumberFormat="1" applyFont="1" applyBorder="1" applyAlignment="1">
      <alignment horizontal="right" vertical="center" shrinkToFit="1"/>
    </xf>
    <xf numFmtId="181" fontId="2" fillId="0" borderId="14" xfId="1" applyNumberFormat="1" applyFont="1" applyBorder="1" applyAlignment="1">
      <alignment horizontal="right" vertical="center" shrinkToFit="1"/>
    </xf>
    <xf numFmtId="183" fontId="2" fillId="0" borderId="6" xfId="7" applyNumberFormat="1" applyFont="1" applyBorder="1" applyAlignment="1">
      <alignment horizontal="right" vertical="center" shrinkToFit="1"/>
    </xf>
    <xf numFmtId="181" fontId="17" fillId="0" borderId="12" xfId="7" applyNumberFormat="1" applyFont="1" applyBorder="1" applyAlignment="1">
      <alignment horizontal="right" vertical="center" shrinkToFit="1"/>
    </xf>
    <xf numFmtId="49" fontId="17" fillId="0" borderId="3" xfId="7" applyNumberFormat="1" applyFont="1" applyBorder="1" applyAlignment="1">
      <alignment vertical="center" shrinkToFit="1"/>
    </xf>
    <xf numFmtId="41" fontId="2" fillId="0" borderId="8" xfId="7" applyFont="1" applyBorder="1" applyAlignment="1">
      <alignment horizontal="right" vertical="center" shrinkToFit="1"/>
    </xf>
    <xf numFmtId="41" fontId="2" fillId="0" borderId="12" xfId="3" applyNumberFormat="1" applyFont="1" applyBorder="1" applyAlignment="1">
      <alignment horizontal="right" vertical="center" shrinkToFit="1"/>
    </xf>
    <xf numFmtId="41" fontId="2" fillId="0" borderId="12" xfId="21" applyNumberFormat="1" applyFont="1" applyBorder="1" applyAlignment="1">
      <alignment horizontal="right" vertical="center" shrinkToFit="1"/>
    </xf>
    <xf numFmtId="41" fontId="2" fillId="0" borderId="13" xfId="21" applyNumberFormat="1" applyFont="1" applyBorder="1" applyAlignment="1">
      <alignment horizontal="right" vertical="center" shrinkToFit="1"/>
    </xf>
    <xf numFmtId="177" fontId="2" fillId="0" borderId="8" xfId="7" applyNumberFormat="1" applyFont="1" applyBorder="1" applyAlignment="1">
      <alignment horizontal="center" vertical="center" shrinkToFit="1"/>
    </xf>
    <xf numFmtId="49" fontId="2" fillId="0" borderId="8" xfId="1" applyNumberFormat="1" applyFont="1" applyBorder="1" applyAlignment="1">
      <alignment vertical="center" shrinkToFit="1"/>
    </xf>
    <xf numFmtId="0" fontId="2" fillId="0" borderId="5" xfId="8" applyFont="1" applyBorder="1" applyAlignment="1">
      <alignment horizontal="center" vertical="center"/>
    </xf>
    <xf numFmtId="178" fontId="2" fillId="0" borderId="6" xfId="1" applyNumberFormat="1" applyFont="1" applyBorder="1" applyAlignment="1">
      <alignment horizontal="right" vertical="center" shrinkToFit="1"/>
    </xf>
    <xf numFmtId="183" fontId="2" fillId="0" borderId="6" xfId="8" applyNumberFormat="1" applyFont="1" applyBorder="1" applyAlignment="1">
      <alignment horizontal="right" vertical="center" shrinkToFit="1"/>
    </xf>
    <xf numFmtId="183" fontId="2" fillId="0" borderId="8" xfId="8" applyNumberFormat="1" applyFont="1" applyBorder="1" applyAlignment="1">
      <alignment horizontal="right" vertical="center" shrinkToFit="1"/>
    </xf>
    <xf numFmtId="41" fontId="10" fillId="0" borderId="9" xfId="8" applyNumberFormat="1" applyFont="1" applyBorder="1" applyAlignment="1">
      <alignment horizontal="right" vertical="center" shrinkToFit="1"/>
    </xf>
    <xf numFmtId="176" fontId="2" fillId="0" borderId="8" xfId="1" applyNumberFormat="1" applyFont="1" applyBorder="1" applyAlignment="1">
      <alignment horizontal="right" vertical="center" shrinkToFit="1"/>
    </xf>
    <xf numFmtId="178" fontId="2" fillId="0" borderId="8" xfId="1" applyNumberFormat="1" applyFont="1" applyBorder="1" applyAlignment="1">
      <alignment horizontal="center" vertical="center" shrinkToFit="1"/>
    </xf>
    <xf numFmtId="10" fontId="2" fillId="0" borderId="8" xfId="1" applyNumberFormat="1" applyFont="1" applyBorder="1" applyAlignment="1">
      <alignment horizontal="right" vertical="center" shrinkToFit="1"/>
    </xf>
    <xf numFmtId="179" fontId="2" fillId="0" borderId="8" xfId="1" applyNumberFormat="1" applyFont="1" applyBorder="1" applyAlignment="1">
      <alignment horizontal="center" vertical="center" shrinkToFit="1"/>
    </xf>
    <xf numFmtId="181" fontId="2" fillId="0" borderId="6" xfId="3" applyNumberFormat="1" applyFont="1" applyBorder="1" applyAlignment="1">
      <alignment vertical="center" shrinkToFit="1"/>
    </xf>
    <xf numFmtId="176" fontId="2" fillId="0" borderId="6" xfId="1" applyNumberFormat="1" applyFont="1" applyBorder="1" applyAlignment="1">
      <alignment horizontal="right" vertical="center" shrinkToFit="1"/>
    </xf>
    <xf numFmtId="178" fontId="2" fillId="0" borderId="6" xfId="1" applyNumberFormat="1" applyFont="1" applyBorder="1" applyAlignment="1">
      <alignment horizontal="center" vertical="center" shrinkToFit="1"/>
    </xf>
    <xf numFmtId="49" fontId="2" fillId="0" borderId="6" xfId="1" applyNumberFormat="1" applyFont="1" applyBorder="1" applyAlignment="1">
      <alignment vertical="center" shrinkToFit="1"/>
    </xf>
    <xf numFmtId="184" fontId="2" fillId="0" borderId="0" xfId="1" applyNumberFormat="1" applyFont="1" applyAlignment="1">
      <alignment horizontal="right" vertical="center" shrinkToFit="1"/>
    </xf>
    <xf numFmtId="177" fontId="2" fillId="0" borderId="8" xfId="1" applyNumberFormat="1" applyFont="1" applyBorder="1" applyAlignment="1">
      <alignment horizontal="center" vertical="center" shrinkToFit="1"/>
    </xf>
    <xf numFmtId="184" fontId="2" fillId="0" borderId="8" xfId="1" applyNumberFormat="1" applyFont="1" applyBorder="1" applyAlignment="1">
      <alignment horizontal="right" vertical="center" shrinkToFit="1"/>
    </xf>
    <xf numFmtId="181" fontId="2" fillId="0" borderId="14" xfId="8" applyNumberFormat="1" applyFont="1" applyBorder="1" applyAlignment="1">
      <alignment horizontal="right" vertical="center" shrinkToFit="1"/>
    </xf>
    <xf numFmtId="176" fontId="2" fillId="0" borderId="6" xfId="7" applyNumberFormat="1" applyFont="1" applyBorder="1" applyAlignment="1">
      <alignment horizontal="right" vertical="center" shrinkToFit="1"/>
    </xf>
    <xf numFmtId="181" fontId="2" fillId="0" borderId="6" xfId="7" applyNumberFormat="1" applyFont="1" applyBorder="1" applyAlignment="1">
      <alignment horizontal="right" vertical="center" shrinkToFit="1"/>
    </xf>
    <xf numFmtId="49" fontId="2" fillId="0" borderId="7" xfId="7" applyNumberFormat="1" applyFont="1" applyBorder="1" applyAlignment="1">
      <alignment horizontal="left" vertical="center" shrinkToFit="1"/>
    </xf>
    <xf numFmtId="181" fontId="17" fillId="0" borderId="12" xfId="8" applyNumberFormat="1" applyFont="1" applyBorder="1" applyAlignment="1">
      <alignment horizontal="right" vertical="center" shrinkToFit="1"/>
    </xf>
    <xf numFmtId="41" fontId="2" fillId="0" borderId="12" xfId="8" applyNumberFormat="1" applyFont="1" applyBorder="1" applyAlignment="1">
      <alignment horizontal="right" vertical="center" shrinkToFit="1"/>
    </xf>
    <xf numFmtId="49" fontId="17" fillId="0" borderId="3" xfId="7" applyNumberFormat="1" applyFont="1" applyBorder="1" applyAlignment="1">
      <alignment horizontal="left" vertical="center" shrinkToFit="1"/>
    </xf>
    <xf numFmtId="41" fontId="2" fillId="0" borderId="12" xfId="1" applyFont="1" applyBorder="1" applyAlignment="1">
      <alignment horizontal="right" vertical="center" shrinkToFit="1"/>
    </xf>
    <xf numFmtId="41" fontId="2" fillId="0" borderId="10" xfId="1" applyFont="1" applyBorder="1" applyAlignment="1">
      <alignment horizontal="center" vertical="center" shrinkToFit="1"/>
    </xf>
    <xf numFmtId="181" fontId="10" fillId="0" borderId="15" xfId="3" applyNumberFormat="1" applyFont="1" applyBorder="1" applyAlignment="1">
      <alignment horizontal="right" vertical="center" shrinkToFit="1"/>
    </xf>
    <xf numFmtId="0" fontId="10" fillId="0" borderId="1" xfId="8" applyFont="1" applyBorder="1" applyAlignment="1">
      <alignment horizontal="right" vertical="center" shrinkToFit="1"/>
    </xf>
    <xf numFmtId="181" fontId="10" fillId="0" borderId="1" xfId="8" applyNumberFormat="1" applyFont="1" applyBorder="1" applyAlignment="1">
      <alignment horizontal="right" vertical="center" shrinkToFit="1"/>
    </xf>
    <xf numFmtId="41" fontId="17" fillId="0" borderId="9" xfId="8" applyNumberFormat="1" applyFont="1" applyBorder="1" applyAlignment="1">
      <alignment horizontal="right" vertical="center" shrinkToFit="1"/>
    </xf>
    <xf numFmtId="41" fontId="17" fillId="0" borderId="5" xfId="1" applyFont="1" applyBorder="1" applyAlignment="1">
      <alignment horizontal="right" vertical="center" shrinkToFit="1"/>
    </xf>
    <xf numFmtId="41" fontId="17" fillId="0" borderId="11" xfId="1" applyFont="1" applyBorder="1" applyAlignment="1">
      <alignment horizontal="right" vertical="center" shrinkToFit="1"/>
    </xf>
    <xf numFmtId="181" fontId="17" fillId="0" borderId="8" xfId="1" applyNumberFormat="1" applyFont="1" applyBorder="1" applyAlignment="1">
      <alignment horizontal="right" vertical="center" shrinkToFit="1"/>
    </xf>
    <xf numFmtId="177" fontId="17" fillId="0" borderId="8" xfId="1" applyNumberFormat="1" applyFont="1" applyBorder="1" applyAlignment="1">
      <alignment horizontal="right" vertical="center" shrinkToFit="1"/>
    </xf>
    <xf numFmtId="183" fontId="17" fillId="0" borderId="8" xfId="8" applyNumberFormat="1" applyFont="1" applyBorder="1" applyAlignment="1">
      <alignment horizontal="right" vertical="center" shrinkToFit="1"/>
    </xf>
    <xf numFmtId="176" fontId="17" fillId="0" borderId="8" xfId="1" applyNumberFormat="1" applyFont="1" applyBorder="1" applyAlignment="1">
      <alignment horizontal="right" vertical="center" shrinkToFit="1"/>
    </xf>
    <xf numFmtId="184" fontId="17" fillId="0" borderId="8" xfId="2" applyNumberFormat="1" applyFont="1" applyBorder="1" applyAlignment="1">
      <alignment horizontal="right" vertical="center" shrinkToFit="1"/>
    </xf>
    <xf numFmtId="41" fontId="2" fillId="2" borderId="10" xfId="1" applyFont="1" applyFill="1" applyBorder="1" applyAlignment="1">
      <alignment horizontal="center" vertical="center" shrinkToFit="1"/>
    </xf>
    <xf numFmtId="181" fontId="10" fillId="2" borderId="15" xfId="1" applyNumberFormat="1" applyFont="1" applyFill="1" applyBorder="1" applyAlignment="1">
      <alignment horizontal="right" vertical="center" shrinkToFit="1"/>
    </xf>
    <xf numFmtId="178" fontId="10" fillId="2" borderId="1" xfId="1" applyNumberFormat="1" applyFont="1" applyFill="1" applyBorder="1" applyAlignment="1">
      <alignment horizontal="right" vertical="center" shrinkToFit="1"/>
    </xf>
    <xf numFmtId="10" fontId="10" fillId="2" borderId="1" xfId="1" applyNumberFormat="1" applyFont="1" applyFill="1" applyBorder="1" applyAlignment="1">
      <alignment horizontal="right" vertical="center" shrinkToFit="1"/>
    </xf>
    <xf numFmtId="179" fontId="10" fillId="2" borderId="1" xfId="1" applyNumberFormat="1" applyFont="1" applyFill="1" applyBorder="1" applyAlignment="1">
      <alignment horizontal="right" vertical="center" shrinkToFit="1"/>
    </xf>
    <xf numFmtId="49" fontId="2" fillId="0" borderId="7" xfId="8" applyNumberFormat="1" applyFont="1" applyBorder="1" applyAlignment="1">
      <alignment vertical="center" shrinkToFit="1"/>
    </xf>
    <xf numFmtId="41" fontId="2" fillId="0" borderId="14" xfId="3" applyNumberFormat="1" applyFont="1" applyBorder="1" applyAlignment="1">
      <alignment horizontal="right" vertical="center" shrinkToFit="1"/>
    </xf>
    <xf numFmtId="41" fontId="2" fillId="0" borderId="11" xfId="3" applyNumberFormat="1" applyFont="1" applyBorder="1" applyAlignment="1">
      <alignment horizontal="right" vertical="center" shrinkToFit="1"/>
    </xf>
    <xf numFmtId="49" fontId="10" fillId="0" borderId="4" xfId="8" applyNumberFormat="1" applyFont="1" applyBorder="1" applyAlignment="1">
      <alignment vertical="center" shrinkToFit="1"/>
    </xf>
    <xf numFmtId="0" fontId="2" fillId="0" borderId="0" xfId="8" applyFont="1" applyProtection="1">
      <alignment vertical="center"/>
      <protection locked="0"/>
    </xf>
    <xf numFmtId="0" fontId="2" fillId="0" borderId="10" xfId="8" applyFont="1" applyBorder="1" applyAlignment="1" applyProtection="1">
      <alignment horizontal="center" vertical="center"/>
      <protection locked="0"/>
    </xf>
    <xf numFmtId="0" fontId="2" fillId="0" borderId="10" xfId="8" applyFont="1" applyBorder="1" applyAlignment="1" applyProtection="1">
      <alignment horizontal="center" vertical="center" shrinkToFit="1"/>
      <protection locked="0"/>
    </xf>
    <xf numFmtId="49" fontId="10" fillId="0" borderId="7" xfId="1" applyNumberFormat="1" applyFont="1" applyBorder="1" applyAlignment="1">
      <alignment vertical="center" shrinkToFit="1"/>
    </xf>
    <xf numFmtId="49" fontId="10" fillId="0" borderId="3" xfId="8" applyNumberFormat="1" applyFont="1" applyBorder="1" applyAlignment="1">
      <alignment vertical="center" shrinkToFit="1"/>
    </xf>
    <xf numFmtId="49" fontId="17" fillId="0" borderId="3" xfId="8" applyNumberFormat="1" applyFont="1" applyBorder="1" applyAlignment="1">
      <alignment vertical="center" shrinkToFit="1"/>
    </xf>
    <xf numFmtId="181" fontId="2" fillId="0" borderId="8" xfId="8" applyNumberFormat="1" applyFont="1" applyBorder="1" applyAlignment="1">
      <alignment vertical="center" shrinkToFit="1"/>
    </xf>
    <xf numFmtId="181" fontId="10" fillId="0" borderId="15" xfId="1" applyNumberFormat="1" applyFont="1" applyBorder="1" applyAlignment="1">
      <alignment horizontal="right" vertical="center" shrinkToFit="1"/>
    </xf>
    <xf numFmtId="178" fontId="10" fillId="0" borderId="1" xfId="1" applyNumberFormat="1" applyFont="1" applyBorder="1" applyAlignment="1">
      <alignment horizontal="right" vertical="center" shrinkToFit="1"/>
    </xf>
    <xf numFmtId="178" fontId="10" fillId="0" borderId="1" xfId="1" applyNumberFormat="1" applyFont="1" applyBorder="1" applyAlignment="1">
      <alignment horizontal="center" vertical="center" shrinkToFit="1"/>
    </xf>
    <xf numFmtId="180" fontId="10" fillId="0" borderId="1" xfId="1" applyNumberFormat="1" applyFont="1" applyBorder="1" applyAlignment="1">
      <alignment horizontal="right" vertical="center" shrinkToFit="1"/>
    </xf>
    <xf numFmtId="179" fontId="10" fillId="0" borderId="1" xfId="1" applyNumberFormat="1" applyFont="1" applyBorder="1" applyAlignment="1">
      <alignment horizontal="center" vertical="center" shrinkToFit="1"/>
    </xf>
    <xf numFmtId="179" fontId="2" fillId="0" borderId="6" xfId="1" applyNumberFormat="1" applyFont="1" applyBorder="1" applyAlignment="1">
      <alignment horizontal="center" vertical="center" shrinkToFit="1"/>
    </xf>
    <xf numFmtId="13" fontId="2" fillId="0" borderId="0" xfId="1" applyNumberFormat="1" applyFont="1" applyAlignment="1">
      <alignment horizontal="center" vertical="center" shrinkToFit="1"/>
    </xf>
    <xf numFmtId="13" fontId="2" fillId="0" borderId="0" xfId="1" applyNumberFormat="1" applyFont="1" applyAlignment="1">
      <alignment horizontal="right" vertical="center" shrinkToFit="1"/>
    </xf>
    <xf numFmtId="0" fontId="10" fillId="0" borderId="0" xfId="8" applyFont="1" applyAlignment="1">
      <alignment vertical="center" shrinkToFit="1"/>
    </xf>
    <xf numFmtId="176" fontId="2" fillId="0" borderId="0" xfId="1" applyNumberFormat="1" applyFont="1" applyAlignment="1">
      <alignment vertical="center" shrinkToFit="1"/>
    </xf>
    <xf numFmtId="49" fontId="3" fillId="0" borderId="3" xfId="8" applyNumberFormat="1" applyFont="1" applyBorder="1" applyAlignment="1">
      <alignment vertical="center" shrinkToFit="1"/>
    </xf>
    <xf numFmtId="49" fontId="2" fillId="0" borderId="3" xfId="1" applyNumberFormat="1" applyFont="1" applyBorder="1">
      <alignment vertical="center"/>
    </xf>
    <xf numFmtId="179" fontId="2" fillId="0" borderId="9" xfId="1" applyNumberFormat="1" applyFont="1" applyBorder="1" applyAlignment="1">
      <alignment horizontal="right" vertical="center" shrinkToFit="1"/>
    </xf>
    <xf numFmtId="0" fontId="2" fillId="0" borderId="15" xfId="8" applyFont="1" applyBorder="1" applyAlignment="1">
      <alignment horizontal="right" vertical="center" shrinkToFit="1"/>
    </xf>
    <xf numFmtId="0" fontId="2" fillId="0" borderId="1" xfId="8" applyFont="1" applyBorder="1" applyAlignment="1">
      <alignment horizontal="right" vertical="center" shrinkToFit="1"/>
    </xf>
    <xf numFmtId="49" fontId="2" fillId="0" borderId="4" xfId="8" applyNumberFormat="1" applyFont="1" applyBorder="1" applyAlignment="1">
      <alignment vertical="center" shrinkToFit="1"/>
    </xf>
    <xf numFmtId="41" fontId="2" fillId="0" borderId="15" xfId="1" applyFont="1" applyBorder="1" applyAlignment="1">
      <alignment horizontal="right" vertical="center" shrinkToFit="1"/>
    </xf>
    <xf numFmtId="177" fontId="2" fillId="0" borderId="1" xfId="1" applyNumberFormat="1" applyFont="1" applyBorder="1" applyAlignment="1">
      <alignment horizontal="right" vertical="center" shrinkToFit="1"/>
    </xf>
    <xf numFmtId="176" fontId="2" fillId="0" borderId="1" xfId="1" applyNumberFormat="1" applyFont="1" applyBorder="1" applyAlignment="1">
      <alignment horizontal="right" vertical="center" shrinkToFit="1"/>
    </xf>
    <xf numFmtId="49" fontId="2" fillId="0" borderId="4" xfId="1" applyNumberFormat="1" applyFont="1" applyBorder="1" applyAlignment="1">
      <alignment vertical="center" shrinkToFit="1"/>
    </xf>
    <xf numFmtId="41" fontId="2" fillId="2" borderId="5" xfId="1" applyFont="1" applyFill="1" applyBorder="1" applyAlignment="1">
      <alignment horizontal="right" vertical="center" shrinkToFit="1"/>
    </xf>
    <xf numFmtId="41" fontId="3" fillId="3" borderId="10" xfId="1" applyFont="1" applyFill="1" applyBorder="1" applyAlignment="1">
      <alignment horizontal="right" vertical="center" shrinkToFit="1"/>
    </xf>
    <xf numFmtId="41" fontId="3" fillId="3" borderId="11" xfId="1" applyFont="1" applyFill="1" applyBorder="1" applyAlignment="1">
      <alignment horizontal="center" vertical="center" shrinkToFit="1"/>
    </xf>
    <xf numFmtId="0" fontId="2" fillId="0" borderId="0" xfId="3" applyFont="1" applyAlignment="1">
      <alignment horizontal="right" vertical="center"/>
    </xf>
    <xf numFmtId="0" fontId="2" fillId="0" borderId="0" xfId="3" applyFont="1" applyAlignment="1">
      <alignment horizontal="center" vertical="center"/>
    </xf>
    <xf numFmtId="0" fontId="2" fillId="0" borderId="0" xfId="3" applyFont="1" applyAlignment="1">
      <alignment horizontal="center" vertical="center" shrinkToFit="1"/>
    </xf>
    <xf numFmtId="0" fontId="2" fillId="0" borderId="0" xfId="3" applyFont="1" applyAlignment="1">
      <alignment horizontal="left" vertical="center" shrinkToFit="1"/>
    </xf>
    <xf numFmtId="9" fontId="2" fillId="0" borderId="3" xfId="3" applyNumberFormat="1" applyFont="1" applyBorder="1" applyAlignment="1">
      <alignment vertical="center" shrinkToFit="1"/>
    </xf>
    <xf numFmtId="0" fontId="17" fillId="0" borderId="9" xfId="0" applyNumberFormat="1" applyFont="1" applyBorder="1" applyAlignment="1">
      <alignment horizontal="center" vertical="center"/>
    </xf>
    <xf numFmtId="0" fontId="17" fillId="0" borderId="0" xfId="0" applyNumberFormat="1" applyFont="1" applyBorder="1">
      <alignment vertical="center"/>
    </xf>
    <xf numFmtId="0" fontId="17" fillId="0" borderId="9" xfId="1" applyNumberFormat="1" applyFont="1" applyFill="1" applyBorder="1" applyAlignment="1">
      <alignment vertical="center" shrinkToFit="1"/>
    </xf>
    <xf numFmtId="0" fontId="17" fillId="0" borderId="5" xfId="0" applyNumberFormat="1" applyFont="1" applyBorder="1" applyAlignment="1">
      <alignment horizontal="center" vertical="center" shrinkToFit="1"/>
    </xf>
    <xf numFmtId="0" fontId="17" fillId="0" borderId="5" xfId="0" applyNumberFormat="1" applyFont="1" applyBorder="1" applyAlignment="1">
      <alignment horizontal="center" vertical="center"/>
    </xf>
    <xf numFmtId="177" fontId="17" fillId="0" borderId="9" xfId="1" applyNumberFormat="1" applyFont="1" applyFill="1" applyBorder="1" applyAlignment="1">
      <alignment horizontal="center" vertical="center" shrinkToFit="1"/>
    </xf>
    <xf numFmtId="0" fontId="17" fillId="0" borderId="9" xfId="1" applyNumberFormat="1" applyFont="1" applyFill="1" applyBorder="1" applyAlignment="1">
      <alignment horizontal="center" vertical="center" shrinkToFit="1"/>
    </xf>
    <xf numFmtId="0" fontId="17" fillId="0" borderId="5" xfId="0" applyNumberFormat="1" applyFont="1" applyFill="1" applyBorder="1" applyAlignment="1">
      <alignment horizontal="center" vertical="center" shrinkToFit="1"/>
    </xf>
    <xf numFmtId="0" fontId="17" fillId="0" borderId="5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shrinkToFit="1"/>
    </xf>
    <xf numFmtId="0" fontId="2" fillId="0" borderId="0" xfId="0" applyFont="1">
      <alignment vertical="center"/>
    </xf>
    <xf numFmtId="177" fontId="17" fillId="0" borderId="7" xfId="1" applyNumberFormat="1" applyFont="1" applyFill="1" applyBorder="1" applyAlignment="1">
      <alignment vertical="center" shrinkToFit="1"/>
    </xf>
    <xf numFmtId="41" fontId="17" fillId="0" borderId="6" xfId="1" applyNumberFormat="1" applyFont="1" applyFill="1" applyBorder="1" applyAlignment="1">
      <alignment horizontal="center" vertical="center" shrinkToFit="1"/>
    </xf>
    <xf numFmtId="41" fontId="17" fillId="0" borderId="6" xfId="1" applyNumberFormat="1" applyFont="1" applyFill="1" applyBorder="1" applyAlignment="1">
      <alignment vertical="center" shrinkToFit="1"/>
    </xf>
    <xf numFmtId="0" fontId="17" fillId="0" borderId="6" xfId="3" applyNumberFormat="1" applyFont="1" applyBorder="1" applyAlignment="1">
      <alignment horizontal="right" vertical="center" shrinkToFit="1"/>
    </xf>
    <xf numFmtId="181" fontId="17" fillId="0" borderId="14" xfId="1" applyNumberFormat="1" applyFont="1" applyFill="1" applyBorder="1" applyAlignment="1">
      <alignment vertical="center" shrinkToFit="1"/>
    </xf>
    <xf numFmtId="0" fontId="17" fillId="0" borderId="4" xfId="0" applyNumberFormat="1" applyFont="1" applyBorder="1" applyAlignment="1">
      <alignment horizontal="center" vertical="center" shrinkToFit="1"/>
    </xf>
    <xf numFmtId="0" fontId="17" fillId="0" borderId="1" xfId="3" applyNumberFormat="1" applyFont="1" applyBorder="1" applyAlignment="1">
      <alignment horizontal="center" vertical="center" shrinkToFit="1"/>
    </xf>
    <xf numFmtId="184" fontId="17" fillId="0" borderId="1" xfId="2" applyNumberFormat="1" applyFont="1" applyBorder="1" applyAlignment="1">
      <alignment horizontal="right" vertical="center" shrinkToFit="1"/>
    </xf>
    <xf numFmtId="0" fontId="17" fillId="0" borderId="1" xfId="3" applyNumberFormat="1" applyFont="1" applyBorder="1" applyAlignment="1">
      <alignment horizontal="right" vertical="center" shrinkToFit="1"/>
    </xf>
    <xf numFmtId="181" fontId="17" fillId="0" borderId="15" xfId="1" applyNumberFormat="1" applyFont="1" applyFill="1" applyBorder="1" applyAlignment="1">
      <alignment vertical="center" shrinkToFit="1"/>
    </xf>
    <xf numFmtId="41" fontId="17" fillId="0" borderId="15" xfId="1" applyNumberFormat="1" applyFont="1" applyFill="1" applyBorder="1" applyAlignment="1">
      <alignment vertical="center" shrinkToFit="1"/>
    </xf>
    <xf numFmtId="177" fontId="17" fillId="0" borderId="2" xfId="1" applyNumberFormat="1" applyFont="1" applyFill="1" applyBorder="1" applyAlignment="1">
      <alignment vertical="center" shrinkToFit="1"/>
    </xf>
    <xf numFmtId="0" fontId="17" fillId="0" borderId="8" xfId="3" applyNumberFormat="1" applyFont="1" applyBorder="1" applyAlignment="1">
      <alignment horizontal="center" vertical="center" shrinkToFit="1"/>
    </xf>
    <xf numFmtId="0" fontId="17" fillId="0" borderId="8" xfId="3" applyNumberFormat="1" applyFont="1" applyBorder="1" applyAlignment="1">
      <alignment horizontal="right" vertical="center" shrinkToFit="1"/>
    </xf>
    <xf numFmtId="181" fontId="17" fillId="0" borderId="13" xfId="1" applyNumberFormat="1" applyFont="1" applyFill="1" applyBorder="1" applyAlignment="1">
      <alignment vertical="center" shrinkToFit="1"/>
    </xf>
    <xf numFmtId="177" fontId="17" fillId="0" borderId="3" xfId="1" applyNumberFormat="1" applyFont="1" applyFill="1" applyBorder="1" applyAlignment="1">
      <alignment vertical="center" shrinkToFit="1"/>
    </xf>
    <xf numFmtId="0" fontId="17" fillId="0" borderId="0" xfId="3" applyNumberFormat="1" applyFont="1" applyFill="1" applyBorder="1" applyAlignment="1">
      <alignment horizontal="center" vertical="center" shrinkToFit="1"/>
    </xf>
    <xf numFmtId="0" fontId="17" fillId="0" borderId="0" xfId="3" applyNumberFormat="1" applyFont="1" applyFill="1" applyBorder="1" applyAlignment="1">
      <alignment horizontal="right" vertical="center" shrinkToFit="1"/>
    </xf>
    <xf numFmtId="181" fontId="17" fillId="0" borderId="12" xfId="1" applyNumberFormat="1" applyFont="1" applyFill="1" applyBorder="1" applyAlignment="1">
      <alignment vertical="center" shrinkToFit="1"/>
    </xf>
    <xf numFmtId="0" fontId="17" fillId="0" borderId="6" xfId="3" applyNumberFormat="1" applyFont="1" applyBorder="1" applyAlignment="1">
      <alignment horizontal="center" vertical="center" shrinkToFit="1"/>
    </xf>
    <xf numFmtId="184" fontId="17" fillId="0" borderId="6" xfId="2" applyNumberFormat="1" applyFont="1" applyBorder="1" applyAlignment="1">
      <alignment horizontal="right" vertical="center" shrinkToFit="1"/>
    </xf>
    <xf numFmtId="0" fontId="17" fillId="0" borderId="5" xfId="1" applyNumberFormat="1" applyFont="1" applyFill="1" applyBorder="1" applyAlignment="1">
      <alignment horizontal="center" vertical="center" shrinkToFit="1"/>
    </xf>
    <xf numFmtId="177" fontId="10" fillId="2" borderId="4" xfId="1" applyNumberFormat="1" applyFont="1" applyFill="1" applyBorder="1" applyAlignment="1">
      <alignment horizontal="center" vertical="center" shrinkToFit="1"/>
    </xf>
    <xf numFmtId="41" fontId="10" fillId="2" borderId="1" xfId="1" applyNumberFormat="1" applyFont="1" applyFill="1" applyBorder="1" applyAlignment="1">
      <alignment horizontal="center" vertical="center" shrinkToFit="1"/>
    </xf>
    <xf numFmtId="41" fontId="10" fillId="2" borderId="1" xfId="1" applyNumberFormat="1" applyFont="1" applyFill="1" applyBorder="1" applyAlignment="1">
      <alignment vertical="center" shrinkToFit="1"/>
    </xf>
    <xf numFmtId="41" fontId="10" fillId="2" borderId="1" xfId="1" applyNumberFormat="1" applyFont="1" applyFill="1" applyBorder="1" applyAlignment="1">
      <alignment horizontal="right" vertical="center" shrinkToFit="1"/>
    </xf>
    <xf numFmtId="181" fontId="10" fillId="2" borderId="15" xfId="1" applyNumberFormat="1" applyFont="1" applyFill="1" applyBorder="1" applyAlignment="1">
      <alignment vertical="center" shrinkToFit="1"/>
    </xf>
    <xf numFmtId="0" fontId="10" fillId="0" borderId="4" xfId="0" applyNumberFormat="1" applyFont="1" applyBorder="1" applyAlignment="1">
      <alignment horizontal="center" vertical="center" shrinkToFit="1"/>
    </xf>
    <xf numFmtId="0" fontId="11" fillId="0" borderId="1" xfId="3" applyNumberFormat="1" applyFont="1" applyBorder="1" applyAlignment="1">
      <alignment horizontal="center" vertical="center" shrinkToFit="1"/>
    </xf>
    <xf numFmtId="0" fontId="11" fillId="0" borderId="1" xfId="3" applyNumberFormat="1" applyFont="1" applyBorder="1" applyAlignment="1">
      <alignment vertical="center" shrinkToFit="1"/>
    </xf>
    <xf numFmtId="0" fontId="11" fillId="0" borderId="1" xfId="3" applyNumberFormat="1" applyFont="1" applyBorder="1" applyAlignment="1">
      <alignment horizontal="right" vertical="center" shrinkToFit="1"/>
    </xf>
    <xf numFmtId="181" fontId="11" fillId="0" borderId="15" xfId="3" applyNumberFormat="1" applyFont="1" applyBorder="1" applyAlignment="1">
      <alignment vertical="center" shrinkToFit="1"/>
    </xf>
    <xf numFmtId="0" fontId="10" fillId="0" borderId="1" xfId="0" applyNumberFormat="1" applyFont="1" applyBorder="1" applyAlignment="1">
      <alignment horizontal="center" vertical="center" shrinkToFit="1"/>
    </xf>
    <xf numFmtId="0" fontId="10" fillId="0" borderId="1" xfId="0" applyNumberFormat="1" applyFont="1" applyBorder="1" applyAlignment="1">
      <alignment vertical="center" shrinkToFit="1"/>
    </xf>
    <xf numFmtId="0" fontId="10" fillId="0" borderId="1" xfId="0" applyNumberFormat="1" applyFont="1" applyBorder="1" applyAlignment="1">
      <alignment horizontal="right" vertical="center" shrinkToFit="1"/>
    </xf>
    <xf numFmtId="181" fontId="10" fillId="0" borderId="15" xfId="0" applyNumberFormat="1" applyFont="1" applyBorder="1" applyAlignment="1">
      <alignment vertical="center" shrinkToFit="1"/>
    </xf>
    <xf numFmtId="0" fontId="10" fillId="0" borderId="1" xfId="3" applyNumberFormat="1" applyFont="1" applyBorder="1" applyAlignment="1">
      <alignment horizontal="center" vertical="center" shrinkToFit="1"/>
    </xf>
    <xf numFmtId="0" fontId="10" fillId="0" borderId="1" xfId="3" applyNumberFormat="1" applyFont="1" applyBorder="1" applyAlignment="1">
      <alignment horizontal="right" vertical="center" shrinkToFit="1"/>
    </xf>
    <xf numFmtId="181" fontId="10" fillId="0" borderId="15" xfId="1" applyNumberFormat="1" applyFont="1" applyFill="1" applyBorder="1" applyAlignment="1">
      <alignment vertical="center" shrinkToFit="1"/>
    </xf>
    <xf numFmtId="41" fontId="11" fillId="0" borderId="1" xfId="1" applyNumberFormat="1" applyFont="1" applyFill="1" applyBorder="1" applyAlignment="1">
      <alignment horizontal="center" vertical="center" shrinkToFit="1"/>
    </xf>
    <xf numFmtId="41" fontId="11" fillId="0" borderId="1" xfId="1" applyNumberFormat="1" applyFont="1" applyFill="1" applyBorder="1" applyAlignment="1">
      <alignment vertical="center" shrinkToFit="1"/>
    </xf>
    <xf numFmtId="41" fontId="11" fillId="0" borderId="1" xfId="1" applyNumberFormat="1" applyFont="1" applyFill="1" applyBorder="1" applyAlignment="1">
      <alignment horizontal="right" vertical="center" shrinkToFit="1"/>
    </xf>
    <xf numFmtId="181" fontId="11" fillId="0" borderId="15" xfId="1" applyNumberFormat="1" applyFont="1" applyFill="1" applyBorder="1" applyAlignment="1">
      <alignment vertical="center" shrinkToFit="1"/>
    </xf>
    <xf numFmtId="0" fontId="10" fillId="0" borderId="4" xfId="0" applyNumberFormat="1" applyFont="1" applyFill="1" applyBorder="1" applyAlignment="1">
      <alignment horizontal="center" vertical="center" shrinkToFit="1"/>
    </xf>
    <xf numFmtId="176" fontId="10" fillId="0" borderId="8" xfId="1" applyNumberFormat="1" applyFont="1" applyFill="1" applyBorder="1" applyAlignment="1">
      <alignment horizontal="center" vertical="center" shrinkToFit="1"/>
    </xf>
    <xf numFmtId="184" fontId="10" fillId="0" borderId="8" xfId="1" applyNumberFormat="1" applyFont="1" applyFill="1" applyBorder="1" applyAlignment="1">
      <alignment horizontal="right" vertical="center" shrinkToFit="1"/>
    </xf>
    <xf numFmtId="178" fontId="10" fillId="0" borderId="8" xfId="1" applyNumberFormat="1" applyFont="1" applyFill="1" applyBorder="1" applyAlignment="1">
      <alignment horizontal="right" vertical="center" shrinkToFit="1"/>
    </xf>
    <xf numFmtId="181" fontId="10" fillId="0" borderId="13" xfId="3" applyNumberFormat="1" applyFont="1" applyFill="1" applyBorder="1" applyAlignment="1">
      <alignment vertical="center" shrinkToFit="1"/>
    </xf>
    <xf numFmtId="41" fontId="10" fillId="0" borderId="1" xfId="1" applyNumberFormat="1" applyFont="1" applyFill="1" applyBorder="1" applyAlignment="1">
      <alignment horizontal="center" vertical="center" shrinkToFit="1"/>
    </xf>
    <xf numFmtId="41" fontId="10" fillId="0" borderId="1" xfId="1" applyNumberFormat="1" applyFont="1" applyFill="1" applyBorder="1" applyAlignment="1">
      <alignment vertical="center" shrinkToFit="1"/>
    </xf>
    <xf numFmtId="41" fontId="10" fillId="0" borderId="1" xfId="1" applyNumberFormat="1" applyFont="1" applyFill="1" applyBorder="1" applyAlignment="1">
      <alignment horizontal="right" vertical="center" shrinkToFit="1"/>
    </xf>
    <xf numFmtId="41" fontId="10" fillId="0" borderId="8" xfId="1" applyNumberFormat="1" applyFont="1" applyFill="1" applyBorder="1" applyAlignment="1">
      <alignment horizontal="center" vertical="center" shrinkToFit="1"/>
    </xf>
    <xf numFmtId="41" fontId="10" fillId="0" borderId="8" xfId="1" applyNumberFormat="1" applyFont="1" applyFill="1" applyBorder="1" applyAlignment="1">
      <alignment vertical="center" shrinkToFit="1"/>
    </xf>
    <xf numFmtId="41" fontId="10" fillId="0" borderId="8" xfId="1" applyNumberFormat="1" applyFont="1" applyFill="1" applyBorder="1" applyAlignment="1">
      <alignment horizontal="right" vertical="center" shrinkToFit="1"/>
    </xf>
    <xf numFmtId="181" fontId="10" fillId="0" borderId="13" xfId="1" applyNumberFormat="1" applyFont="1" applyFill="1" applyBorder="1" applyAlignment="1">
      <alignment vertical="center" shrinkToFit="1"/>
    </xf>
    <xf numFmtId="41" fontId="17" fillId="0" borderId="1" xfId="1" applyNumberFormat="1" applyFont="1" applyFill="1" applyBorder="1" applyAlignment="1">
      <alignment horizontal="center" vertical="center" shrinkToFit="1"/>
    </xf>
    <xf numFmtId="41" fontId="17" fillId="0" borderId="1" xfId="1" applyNumberFormat="1" applyFont="1" applyFill="1" applyBorder="1" applyAlignment="1">
      <alignment vertical="center" shrinkToFit="1"/>
    </xf>
    <xf numFmtId="41" fontId="17" fillId="0" borderId="1" xfId="1" applyNumberFormat="1" applyFont="1" applyFill="1" applyBorder="1" applyAlignment="1">
      <alignment horizontal="right" vertical="center" shrinkToFit="1"/>
    </xf>
    <xf numFmtId="177" fontId="17" fillId="2" borderId="4" xfId="1" applyNumberFormat="1" applyFont="1" applyFill="1" applyBorder="1" applyAlignment="1">
      <alignment horizontal="center" vertical="center" shrinkToFit="1"/>
    </xf>
    <xf numFmtId="41" fontId="17" fillId="2" borderId="1" xfId="1" applyNumberFormat="1" applyFont="1" applyFill="1" applyBorder="1" applyAlignment="1">
      <alignment horizontal="center" vertical="center" shrinkToFit="1"/>
    </xf>
    <xf numFmtId="41" fontId="17" fillId="2" borderId="1" xfId="1" applyNumberFormat="1" applyFont="1" applyFill="1" applyBorder="1" applyAlignment="1">
      <alignment vertical="center" shrinkToFit="1"/>
    </xf>
    <xf numFmtId="41" fontId="17" fillId="2" borderId="1" xfId="1" applyNumberFormat="1" applyFont="1" applyFill="1" applyBorder="1" applyAlignment="1">
      <alignment horizontal="right" vertical="center" shrinkToFit="1"/>
    </xf>
    <xf numFmtId="0" fontId="17" fillId="0" borderId="7" xfId="0" applyNumberFormat="1" applyFont="1" applyBorder="1" applyAlignment="1">
      <alignment horizontal="center" vertical="center" shrinkToFit="1"/>
    </xf>
    <xf numFmtId="41" fontId="17" fillId="0" borderId="6" xfId="1" applyNumberFormat="1" applyFont="1" applyFill="1" applyBorder="1" applyAlignment="1">
      <alignment horizontal="right" vertical="center" shrinkToFit="1"/>
    </xf>
    <xf numFmtId="41" fontId="17" fillId="0" borderId="8" xfId="1" applyNumberFormat="1" applyFont="1" applyFill="1" applyBorder="1" applyAlignment="1">
      <alignment horizontal="center" vertical="center" shrinkToFit="1"/>
    </xf>
    <xf numFmtId="41" fontId="17" fillId="0" borderId="8" xfId="1" applyNumberFormat="1" applyFont="1" applyFill="1" applyBorder="1" applyAlignment="1">
      <alignment vertical="center" shrinkToFit="1"/>
    </xf>
    <xf numFmtId="177" fontId="17" fillId="0" borderId="2" xfId="1" applyNumberFormat="1" applyFont="1" applyFill="1" applyBorder="1" applyAlignment="1">
      <alignment horizontal="left" vertical="center" shrinkToFit="1"/>
    </xf>
    <xf numFmtId="182" fontId="17" fillId="0" borderId="8" xfId="0" applyNumberFormat="1" applyFont="1" applyBorder="1" applyAlignment="1">
      <alignment horizontal="right" vertical="center" shrinkToFit="1"/>
    </xf>
    <xf numFmtId="0" fontId="17" fillId="0" borderId="11" xfId="1" applyNumberFormat="1" applyFont="1" applyFill="1" applyBorder="1" applyAlignment="1">
      <alignment horizontal="center" vertical="center" shrinkToFit="1"/>
    </xf>
    <xf numFmtId="0" fontId="17" fillId="0" borderId="11" xfId="0" applyNumberFormat="1" applyFont="1" applyBorder="1" applyAlignment="1">
      <alignment horizontal="center" vertical="center" shrinkToFit="1"/>
    </xf>
    <xf numFmtId="0" fontId="17" fillId="0" borderId="11" xfId="0" applyNumberFormat="1" applyFont="1" applyBorder="1" applyAlignment="1">
      <alignment horizontal="center" vertical="center"/>
    </xf>
    <xf numFmtId="177" fontId="17" fillId="0" borderId="3" xfId="1" applyNumberFormat="1" applyFont="1" applyFill="1" applyBorder="1" applyAlignment="1">
      <alignment horizontal="left" vertical="center" shrinkToFit="1"/>
    </xf>
    <xf numFmtId="0" fontId="17" fillId="0" borderId="0" xfId="3" applyNumberFormat="1" applyFont="1" applyBorder="1" applyAlignment="1">
      <alignment horizontal="center" vertical="center" shrinkToFit="1"/>
    </xf>
    <xf numFmtId="183" fontId="17" fillId="0" borderId="0" xfId="0" applyNumberFormat="1" applyFont="1" applyBorder="1" applyAlignment="1">
      <alignment horizontal="right" vertical="center" shrinkToFit="1"/>
    </xf>
    <xf numFmtId="0" fontId="17" fillId="0" borderId="0" xfId="3" applyNumberFormat="1" applyFont="1" applyBorder="1" applyAlignment="1">
      <alignment horizontal="right" vertical="center" shrinkToFit="1"/>
    </xf>
    <xf numFmtId="177" fontId="17" fillId="0" borderId="3" xfId="1" applyNumberFormat="1" applyFont="1" applyFill="1" applyBorder="1" applyAlignment="1">
      <alignment horizontal="center" vertical="center" shrinkToFit="1"/>
    </xf>
    <xf numFmtId="182" fontId="17" fillId="0" borderId="0" xfId="0" applyNumberFormat="1" applyFont="1" applyBorder="1" applyAlignment="1">
      <alignment horizontal="right" vertical="center" shrinkToFit="1"/>
    </xf>
    <xf numFmtId="41" fontId="17" fillId="0" borderId="0" xfId="1" applyNumberFormat="1" applyFont="1" applyFill="1" applyBorder="1" applyAlignment="1">
      <alignment horizontal="center" vertical="center" shrinkToFit="1"/>
    </xf>
    <xf numFmtId="41" fontId="17" fillId="0" borderId="0" xfId="1" applyNumberFormat="1" applyFont="1" applyFill="1" applyBorder="1" applyAlignment="1">
      <alignment vertical="center" shrinkToFit="1"/>
    </xf>
    <xf numFmtId="41" fontId="17" fillId="0" borderId="0" xfId="1" applyNumberFormat="1" applyFont="1" applyFill="1" applyBorder="1" applyAlignment="1">
      <alignment horizontal="right" vertical="center" shrinkToFit="1"/>
    </xf>
    <xf numFmtId="187" fontId="2" fillId="0" borderId="0" xfId="1" applyNumberFormat="1" applyFont="1" applyAlignment="1">
      <alignment horizontal="right" vertical="center" shrinkToFit="1"/>
    </xf>
    <xf numFmtId="189" fontId="2" fillId="0" borderId="0" xfId="1" applyNumberFormat="1" applyFont="1" applyAlignment="1">
      <alignment horizontal="right" vertical="center" shrinkToFit="1"/>
    </xf>
    <xf numFmtId="41" fontId="2" fillId="0" borderId="16" xfId="1" applyFont="1" applyBorder="1" applyAlignment="1">
      <alignment horizontal="right" vertical="center" shrinkToFit="1"/>
    </xf>
    <xf numFmtId="49" fontId="2" fillId="0" borderId="7" xfId="1" applyNumberFormat="1" applyFont="1" applyBorder="1" applyAlignment="1">
      <alignment horizontal="left" vertical="center" shrinkToFit="1"/>
    </xf>
    <xf numFmtId="191" fontId="2" fillId="0" borderId="0" xfId="1" applyNumberFormat="1" applyFont="1" applyAlignment="1">
      <alignment horizontal="right" vertical="center" shrinkToFit="1"/>
    </xf>
    <xf numFmtId="0" fontId="17" fillId="0" borderId="9" xfId="0" applyFont="1" applyFill="1" applyBorder="1" applyAlignment="1">
      <alignment horizontal="center" vertical="center" shrinkToFit="1"/>
    </xf>
    <xf numFmtId="181" fontId="17" fillId="0" borderId="12" xfId="0" applyNumberFormat="1" applyFont="1" applyFill="1" applyBorder="1" applyAlignment="1">
      <alignment horizontal="right" vertical="center" shrinkToFit="1"/>
    </xf>
    <xf numFmtId="176" fontId="17" fillId="0" borderId="8" xfId="1" applyNumberFormat="1" applyFont="1" applyFill="1" applyBorder="1" applyAlignment="1">
      <alignment horizontal="center" vertical="center" shrinkToFit="1"/>
    </xf>
    <xf numFmtId="185" fontId="17" fillId="0" borderId="8" xfId="1" applyNumberFormat="1" applyFont="1" applyFill="1" applyBorder="1" applyAlignment="1">
      <alignment horizontal="right" vertical="center" shrinkToFit="1"/>
    </xf>
    <xf numFmtId="181" fontId="17" fillId="0" borderId="13" xfId="3" applyNumberFormat="1" applyFont="1" applyFill="1" applyBorder="1" applyAlignment="1">
      <alignment vertical="center" shrinkToFit="1"/>
    </xf>
    <xf numFmtId="185" fontId="17" fillId="0" borderId="0" xfId="1" applyNumberFormat="1" applyFont="1" applyFill="1" applyBorder="1" applyAlignment="1">
      <alignment horizontal="right" vertical="center" shrinkToFit="1"/>
    </xf>
    <xf numFmtId="181" fontId="17" fillId="0" borderId="12" xfId="3" applyNumberFormat="1" applyFont="1" applyFill="1" applyBorder="1" applyAlignment="1">
      <alignment vertical="center" shrinkToFit="1"/>
    </xf>
    <xf numFmtId="177" fontId="17" fillId="0" borderId="7" xfId="1" applyNumberFormat="1" applyFont="1" applyFill="1" applyBorder="1" applyAlignment="1">
      <alignment horizontal="left" vertical="center" shrinkToFit="1"/>
    </xf>
    <xf numFmtId="176" fontId="17" fillId="0" borderId="6" xfId="1" applyNumberFormat="1" applyFont="1" applyFill="1" applyBorder="1" applyAlignment="1">
      <alignment horizontal="center" vertical="center" shrinkToFit="1"/>
    </xf>
    <xf numFmtId="181" fontId="17" fillId="0" borderId="14" xfId="3" applyNumberFormat="1" applyFont="1" applyFill="1" applyBorder="1" applyAlignment="1">
      <alignment vertical="center" shrinkToFit="1"/>
    </xf>
    <xf numFmtId="185" fontId="17" fillId="0" borderId="6" xfId="1" applyNumberFormat="1" applyFont="1" applyFill="1" applyBorder="1" applyAlignment="1">
      <alignment horizontal="right" vertical="center" shrinkToFit="1"/>
    </xf>
    <xf numFmtId="0" fontId="17" fillId="0" borderId="0" xfId="0" applyNumberFormat="1" applyFont="1" applyFill="1" applyBorder="1">
      <alignment vertical="center"/>
    </xf>
    <xf numFmtId="181" fontId="17" fillId="0" borderId="12" xfId="0" applyNumberFormat="1" applyFont="1" applyFill="1" applyBorder="1" applyAlignment="1">
      <alignment vertical="center" shrinkToFit="1"/>
    </xf>
    <xf numFmtId="0" fontId="17" fillId="0" borderId="6" xfId="3" applyNumberFormat="1" applyFont="1" applyFill="1" applyBorder="1" applyAlignment="1">
      <alignment horizontal="right" vertical="center" shrinkToFit="1"/>
    </xf>
    <xf numFmtId="0" fontId="17" fillId="0" borderId="0" xfId="0" applyFont="1" applyFill="1" applyBorder="1">
      <alignment vertical="center"/>
    </xf>
    <xf numFmtId="181" fontId="2" fillId="0" borderId="17" xfId="8" applyNumberFormat="1" applyFont="1" applyBorder="1" applyAlignment="1">
      <alignment horizontal="right" vertical="center" shrinkToFit="1"/>
    </xf>
    <xf numFmtId="188" fontId="2" fillId="0" borderId="0" xfId="8" applyNumberFormat="1" applyFont="1" applyAlignment="1">
      <alignment horizontal="right" vertical="center" shrinkToFit="1"/>
    </xf>
    <xf numFmtId="49" fontId="2" fillId="0" borderId="2" xfId="1" applyNumberFormat="1" applyFont="1" applyBorder="1" applyAlignment="1">
      <alignment horizontal="left" vertical="center" shrinkToFit="1"/>
    </xf>
    <xf numFmtId="181" fontId="2" fillId="0" borderId="13" xfId="8" applyNumberFormat="1" applyFont="1" applyBorder="1" applyAlignment="1">
      <alignment vertical="center" shrinkToFit="1"/>
    </xf>
    <xf numFmtId="181" fontId="2" fillId="0" borderId="13" xfId="8" applyNumberFormat="1" applyFont="1" applyBorder="1" applyAlignment="1">
      <alignment horizontal="right" vertical="center" shrinkToFit="1"/>
    </xf>
    <xf numFmtId="184" fontId="2" fillId="0" borderId="0" xfId="8" applyNumberFormat="1" applyFont="1" applyAlignment="1">
      <alignment vertical="center" shrinkToFit="1"/>
    </xf>
    <xf numFmtId="41" fontId="17" fillId="0" borderId="10" xfId="1" applyNumberFormat="1" applyFont="1" applyFill="1" applyBorder="1" applyAlignment="1">
      <alignment horizontal="right" vertical="center" shrinkToFit="1"/>
    </xf>
    <xf numFmtId="0" fontId="17" fillId="0" borderId="8" xfId="3" applyNumberFormat="1" applyFont="1" applyFill="1" applyBorder="1" applyAlignment="1">
      <alignment horizontal="right" vertical="center" shrinkToFit="1"/>
    </xf>
    <xf numFmtId="179" fontId="2" fillId="0" borderId="5" xfId="1" applyNumberFormat="1" applyFont="1" applyBorder="1" applyAlignment="1">
      <alignment horizontal="right" vertical="center" shrinkToFit="1"/>
    </xf>
    <xf numFmtId="179" fontId="2" fillId="0" borderId="11" xfId="1" applyNumberFormat="1" applyFont="1" applyBorder="1" applyAlignment="1">
      <alignment horizontal="right" vertical="center" shrinkToFit="1"/>
    </xf>
    <xf numFmtId="41" fontId="2" fillId="0" borderId="14" xfId="1" applyFont="1" applyBorder="1" applyAlignment="1">
      <alignment horizontal="right" vertical="center" shrinkToFit="1"/>
    </xf>
    <xf numFmtId="41" fontId="2" fillId="0" borderId="13" xfId="1" applyFont="1" applyBorder="1" applyAlignment="1">
      <alignment horizontal="right" vertical="center" shrinkToFit="1"/>
    </xf>
    <xf numFmtId="49" fontId="17" fillId="0" borderId="7" xfId="1" applyNumberFormat="1" applyFont="1" applyBorder="1" applyAlignment="1">
      <alignment vertical="center" shrinkToFit="1"/>
    </xf>
    <xf numFmtId="181" fontId="17" fillId="0" borderId="6" xfId="1" applyNumberFormat="1" applyFont="1" applyBorder="1" applyAlignment="1">
      <alignment horizontal="right" vertical="center" shrinkToFit="1"/>
    </xf>
    <xf numFmtId="180" fontId="17" fillId="0" borderId="6" xfId="1" applyNumberFormat="1" applyFont="1" applyBorder="1" applyAlignment="1">
      <alignment horizontal="center" vertical="center" shrinkToFit="1"/>
    </xf>
    <xf numFmtId="10" fontId="17" fillId="0" borderId="6" xfId="1" applyNumberFormat="1" applyFont="1" applyBorder="1" applyAlignment="1">
      <alignment horizontal="right" vertical="center" shrinkToFit="1"/>
    </xf>
    <xf numFmtId="10" fontId="17" fillId="0" borderId="6" xfId="1" applyNumberFormat="1" applyFont="1" applyBorder="1" applyAlignment="1">
      <alignment horizontal="center" vertical="center" shrinkToFit="1"/>
    </xf>
    <xf numFmtId="176" fontId="17" fillId="0" borderId="6" xfId="1" applyNumberFormat="1" applyFont="1" applyBorder="1" applyAlignment="1">
      <alignment horizontal="right" vertical="center" shrinkToFit="1"/>
    </xf>
    <xf numFmtId="178" fontId="17" fillId="0" borderId="6" xfId="1" applyNumberFormat="1" applyFont="1" applyBorder="1" applyAlignment="1">
      <alignment horizontal="right" vertical="center" shrinkToFit="1"/>
    </xf>
    <xf numFmtId="180" fontId="17" fillId="0" borderId="8" xfId="1" applyNumberFormat="1" applyFont="1" applyBorder="1" applyAlignment="1">
      <alignment horizontal="center" vertical="center" shrinkToFit="1"/>
    </xf>
    <xf numFmtId="10" fontId="17" fillId="0" borderId="8" xfId="1" applyNumberFormat="1" applyFont="1" applyBorder="1" applyAlignment="1">
      <alignment horizontal="right" vertical="center" shrinkToFit="1"/>
    </xf>
    <xf numFmtId="10" fontId="17" fillId="0" borderId="8" xfId="1" applyNumberFormat="1" applyFont="1" applyBorder="1" applyAlignment="1">
      <alignment horizontal="center" vertical="center" shrinkToFit="1"/>
    </xf>
    <xf numFmtId="178" fontId="17" fillId="0" borderId="8" xfId="1" applyNumberFormat="1" applyFont="1" applyBorder="1" applyAlignment="1">
      <alignment horizontal="right" vertical="center" shrinkToFit="1"/>
    </xf>
    <xf numFmtId="179" fontId="17" fillId="0" borderId="8" xfId="1" applyNumberFormat="1" applyFont="1" applyBorder="1" applyAlignment="1">
      <alignment horizontal="center" vertical="center" shrinkToFit="1"/>
    </xf>
    <xf numFmtId="178" fontId="17" fillId="0" borderId="8" xfId="1" applyNumberFormat="1" applyFont="1" applyBorder="1" applyAlignment="1">
      <alignment horizontal="center" vertical="center" shrinkToFit="1"/>
    </xf>
    <xf numFmtId="180" fontId="2" fillId="0" borderId="6" xfId="1" applyNumberFormat="1" applyFont="1" applyBorder="1" applyAlignment="1">
      <alignment horizontal="center" vertical="center" shrinkToFit="1"/>
    </xf>
    <xf numFmtId="10" fontId="2" fillId="0" borderId="6" xfId="1" applyNumberFormat="1" applyFont="1" applyBorder="1" applyAlignment="1">
      <alignment horizontal="right" vertical="center" shrinkToFit="1"/>
    </xf>
    <xf numFmtId="10" fontId="2" fillId="0" borderId="6" xfId="1" applyNumberFormat="1" applyFont="1" applyBorder="1" applyAlignment="1">
      <alignment horizontal="center" vertical="center" shrinkToFit="1"/>
    </xf>
    <xf numFmtId="176" fontId="17" fillId="0" borderId="6" xfId="1" applyNumberFormat="1" applyFont="1" applyBorder="1" applyAlignment="1">
      <alignment horizontal="center" vertical="center" shrinkToFit="1"/>
    </xf>
    <xf numFmtId="184" fontId="17" fillId="0" borderId="6" xfId="1" applyNumberFormat="1" applyFont="1" applyBorder="1" applyAlignment="1">
      <alignment horizontal="right" vertical="center" shrinkToFit="1"/>
    </xf>
    <xf numFmtId="183" fontId="17" fillId="0" borderId="6" xfId="8" applyNumberFormat="1" applyFont="1" applyBorder="1" applyAlignment="1">
      <alignment horizontal="right" vertical="center" shrinkToFit="1"/>
    </xf>
    <xf numFmtId="41" fontId="17" fillId="0" borderId="5" xfId="8" applyNumberFormat="1" applyFont="1" applyBorder="1" applyAlignment="1">
      <alignment horizontal="right" vertical="center" shrinkToFit="1"/>
    </xf>
    <xf numFmtId="176" fontId="17" fillId="0" borderId="8" xfId="1" applyNumberFormat="1" applyFont="1" applyBorder="1" applyAlignment="1">
      <alignment horizontal="center" vertical="center" shrinkToFit="1"/>
    </xf>
    <xf numFmtId="184" fontId="17" fillId="0" borderId="8" xfId="1" applyNumberFormat="1" applyFont="1" applyBorder="1" applyAlignment="1">
      <alignment horizontal="right" vertical="center" shrinkToFit="1"/>
    </xf>
    <xf numFmtId="41" fontId="17" fillId="0" borderId="11" xfId="8" applyNumberFormat="1" applyFont="1" applyBorder="1" applyAlignment="1">
      <alignment horizontal="right" vertical="center" shrinkToFit="1"/>
    </xf>
    <xf numFmtId="180" fontId="2" fillId="0" borderId="6" xfId="1" applyNumberFormat="1" applyFont="1" applyBorder="1" applyAlignment="1">
      <alignment horizontal="right" vertical="center" shrinkToFit="1"/>
    </xf>
    <xf numFmtId="181" fontId="2" fillId="0" borderId="13" xfId="1" applyNumberFormat="1" applyFont="1" applyBorder="1" applyAlignment="1">
      <alignment vertical="center" shrinkToFit="1"/>
    </xf>
    <xf numFmtId="181" fontId="2" fillId="0" borderId="13" xfId="3" applyNumberFormat="1" applyFont="1" applyBorder="1" applyAlignment="1">
      <alignment horizontal="right" vertical="center" shrinkToFit="1"/>
    </xf>
    <xf numFmtId="41" fontId="2" fillId="0" borderId="13" xfId="3" applyNumberFormat="1" applyFont="1" applyBorder="1" applyAlignment="1">
      <alignment horizontal="right" vertical="center" shrinkToFit="1"/>
    </xf>
    <xf numFmtId="181" fontId="2" fillId="0" borderId="14" xfId="7" applyNumberFormat="1" applyFont="1" applyBorder="1" applyAlignment="1">
      <alignment horizontal="right" vertical="center" shrinkToFit="1"/>
    </xf>
    <xf numFmtId="41" fontId="2" fillId="0" borderId="5" xfId="7" applyFont="1" applyBorder="1" applyAlignment="1">
      <alignment horizontal="right" vertical="center" shrinkToFit="1"/>
    </xf>
    <xf numFmtId="183" fontId="2" fillId="0" borderId="8" xfId="7" applyNumberFormat="1" applyFont="1" applyBorder="1" applyAlignment="1">
      <alignment horizontal="right" vertical="center" shrinkToFit="1"/>
    </xf>
    <xf numFmtId="181" fontId="2" fillId="0" borderId="13" xfId="7" applyNumberFormat="1" applyFont="1" applyBorder="1" applyAlignment="1">
      <alignment horizontal="right" vertical="center" shrinkToFit="1"/>
    </xf>
    <xf numFmtId="49" fontId="2" fillId="0" borderId="2" xfId="7" applyNumberFormat="1" applyFont="1" applyBorder="1" applyAlignment="1">
      <alignment horizontal="left" vertical="center" shrinkToFit="1"/>
    </xf>
    <xf numFmtId="49" fontId="2" fillId="0" borderId="6" xfId="7" applyNumberFormat="1" applyFont="1" applyBorder="1" applyAlignment="1">
      <alignment horizontal="left" vertical="center" shrinkToFit="1"/>
    </xf>
    <xf numFmtId="49" fontId="2" fillId="0" borderId="8" xfId="7" applyNumberFormat="1" applyFont="1" applyBorder="1" applyAlignment="1">
      <alignment horizontal="left" vertical="center" shrinkToFit="1"/>
    </xf>
    <xf numFmtId="0" fontId="2" fillId="0" borderId="6" xfId="8" applyFont="1" applyBorder="1" applyAlignment="1">
      <alignment horizontal="right" vertical="center" shrinkToFit="1"/>
    </xf>
    <xf numFmtId="181" fontId="2" fillId="0" borderId="6" xfId="8" applyNumberFormat="1" applyFont="1" applyBorder="1" applyAlignment="1">
      <alignment horizontal="right" vertical="center" shrinkToFit="1"/>
    </xf>
    <xf numFmtId="186" fontId="2" fillId="0" borderId="8" xfId="7" applyNumberFormat="1" applyFont="1" applyBorder="1" applyAlignment="1">
      <alignment horizontal="right" vertical="center" shrinkToFit="1"/>
    </xf>
    <xf numFmtId="187" fontId="2" fillId="0" borderId="8" xfId="1" applyNumberFormat="1" applyFont="1" applyBorder="1" applyAlignment="1">
      <alignment vertical="center" shrinkToFit="1"/>
    </xf>
    <xf numFmtId="183" fontId="2" fillId="0" borderId="8" xfId="1" applyNumberFormat="1" applyFont="1" applyBorder="1" applyAlignment="1">
      <alignment horizontal="right" vertical="center" shrinkToFit="1"/>
    </xf>
    <xf numFmtId="194" fontId="2" fillId="0" borderId="6" xfId="7" applyNumberFormat="1" applyFont="1" applyBorder="1" applyAlignment="1">
      <alignment horizontal="right" vertical="center" shrinkToFit="1"/>
    </xf>
    <xf numFmtId="193" fontId="2" fillId="0" borderId="6" xfId="7" applyNumberFormat="1" applyFont="1" applyBorder="1" applyAlignment="1">
      <alignment horizontal="right" vertical="center" shrinkToFit="1"/>
    </xf>
    <xf numFmtId="194" fontId="2" fillId="0" borderId="8" xfId="7" applyNumberFormat="1" applyFont="1" applyBorder="1" applyAlignment="1">
      <alignment horizontal="right" vertical="center" shrinkToFit="1"/>
    </xf>
    <xf numFmtId="195" fontId="2" fillId="0" borderId="8" xfId="7" applyNumberFormat="1" applyFont="1" applyBorder="1" applyAlignment="1">
      <alignment horizontal="right" vertical="center" shrinkToFit="1"/>
    </xf>
    <xf numFmtId="41" fontId="3" fillId="3" borderId="10" xfId="1" applyFont="1" applyFill="1" applyBorder="1" applyAlignment="1">
      <alignment horizontal="center" vertical="center" shrinkToFit="1"/>
    </xf>
    <xf numFmtId="41" fontId="3" fillId="3" borderId="10" xfId="1" applyNumberFormat="1" applyFont="1" applyFill="1" applyBorder="1" applyAlignment="1">
      <alignment horizontal="center" vertical="center" shrinkToFit="1"/>
    </xf>
    <xf numFmtId="0" fontId="10" fillId="0" borderId="0" xfId="8" applyFont="1" applyAlignment="1">
      <alignment horizontal="right" vertical="center"/>
    </xf>
    <xf numFmtId="49" fontId="10" fillId="0" borderId="0" xfId="8" applyNumberFormat="1" applyFont="1" applyAlignment="1">
      <alignment vertical="center" shrinkToFit="1"/>
    </xf>
    <xf numFmtId="0" fontId="2" fillId="0" borderId="5" xfId="1" applyNumberFormat="1" applyFont="1" applyBorder="1" applyAlignment="1">
      <alignment horizontal="center" vertical="center" shrinkToFit="1"/>
    </xf>
    <xf numFmtId="0" fontId="17" fillId="0" borderId="0" xfId="8" applyFont="1" applyAlignment="1">
      <alignment horizontal="right" vertical="center" shrinkToFit="1"/>
    </xf>
    <xf numFmtId="0" fontId="17" fillId="0" borderId="0" xfId="8" applyFont="1" applyAlignment="1">
      <alignment vertical="center" shrinkToFit="1"/>
    </xf>
    <xf numFmtId="0" fontId="17" fillId="0" borderId="0" xfId="8" applyFont="1" applyAlignment="1">
      <alignment horizontal="center" vertical="center" shrinkToFit="1"/>
    </xf>
    <xf numFmtId="181" fontId="17" fillId="0" borderId="0" xfId="8" applyNumberFormat="1" applyFont="1" applyAlignment="1">
      <alignment vertical="center" shrinkToFit="1"/>
    </xf>
    <xf numFmtId="178" fontId="2" fillId="0" borderId="0" xfId="7" applyNumberFormat="1" applyFont="1" applyAlignment="1">
      <alignment horizontal="right" vertical="center" shrinkToFit="1"/>
    </xf>
    <xf numFmtId="0" fontId="2" fillId="0" borderId="3" xfId="8" applyFont="1" applyBorder="1" applyAlignment="1">
      <alignment vertical="center" shrinkToFit="1"/>
    </xf>
    <xf numFmtId="177" fontId="2" fillId="0" borderId="0" xfId="7" applyNumberFormat="1" applyFont="1" applyAlignment="1">
      <alignment horizontal="right" vertical="center" shrinkToFit="1"/>
    </xf>
    <xf numFmtId="181" fontId="7" fillId="0" borderId="0" xfId="1" applyNumberFormat="1" applyFont="1" applyAlignment="1">
      <alignment vertical="center" shrinkToFit="1"/>
    </xf>
    <xf numFmtId="49" fontId="2" fillId="0" borderId="0" xfId="1" applyNumberFormat="1" applyFont="1" applyAlignment="1">
      <alignment horizontal="left" vertical="center" shrinkToFit="1"/>
    </xf>
    <xf numFmtId="0" fontId="2" fillId="0" borderId="8" xfId="8" applyFont="1" applyBorder="1" applyAlignment="1">
      <alignment horizontal="right" vertical="center" shrinkToFit="1"/>
    </xf>
    <xf numFmtId="0" fontId="2" fillId="0" borderId="3" xfId="8" applyFont="1" applyBorder="1">
      <alignment vertical="center"/>
    </xf>
    <xf numFmtId="185" fontId="17" fillId="0" borderId="0" xfId="2" applyNumberFormat="1" applyFont="1" applyAlignment="1">
      <alignment horizontal="right" vertical="center" shrinkToFit="1"/>
    </xf>
    <xf numFmtId="176" fontId="17" fillId="0" borderId="0" xfId="1" applyNumberFormat="1" applyFont="1" applyAlignment="1">
      <alignment horizontal="right" vertical="center" shrinkToFit="1"/>
    </xf>
    <xf numFmtId="176" fontId="17" fillId="0" borderId="0" xfId="1" applyNumberFormat="1" applyFont="1" applyAlignment="1">
      <alignment horizontal="center" vertical="center" shrinkToFit="1"/>
    </xf>
    <xf numFmtId="177" fontId="17" fillId="0" borderId="0" xfId="1" applyNumberFormat="1" applyFont="1" applyAlignment="1">
      <alignment horizontal="right" vertical="center" shrinkToFit="1"/>
    </xf>
    <xf numFmtId="49" fontId="17" fillId="0" borderId="0" xfId="1" applyNumberFormat="1" applyFont="1" applyAlignment="1">
      <alignment vertical="center" shrinkToFit="1"/>
    </xf>
    <xf numFmtId="181" fontId="17" fillId="0" borderId="0" xfId="8" applyNumberFormat="1" applyFont="1" applyAlignment="1">
      <alignment horizontal="right" vertical="center" shrinkToFit="1"/>
    </xf>
    <xf numFmtId="0" fontId="17" fillId="0" borderId="3" xfId="8" applyFont="1" applyBorder="1">
      <alignment vertical="center"/>
    </xf>
    <xf numFmtId="176" fontId="2" fillId="0" borderId="6" xfId="7" applyNumberFormat="1" applyFont="1" applyBorder="1" applyAlignment="1">
      <alignment vertical="center" shrinkToFit="1"/>
    </xf>
    <xf numFmtId="38" fontId="2" fillId="0" borderId="6" xfId="7" applyNumberFormat="1" applyFont="1" applyBorder="1" applyAlignment="1">
      <alignment horizontal="center" vertical="center" shrinkToFit="1"/>
    </xf>
    <xf numFmtId="184" fontId="2" fillId="0" borderId="6" xfId="20" applyNumberFormat="1" applyFont="1" applyBorder="1" applyAlignment="1">
      <alignment vertical="center" shrinkToFit="1"/>
    </xf>
    <xf numFmtId="179" fontId="2" fillId="0" borderId="6" xfId="7" applyNumberFormat="1" applyFont="1" applyBorder="1" applyAlignment="1">
      <alignment horizontal="center" vertical="center" shrinkToFit="1"/>
    </xf>
    <xf numFmtId="181" fontId="2" fillId="0" borderId="6" xfId="7" applyNumberFormat="1" applyFont="1" applyBorder="1" applyAlignment="1">
      <alignment vertical="center" shrinkToFit="1"/>
    </xf>
    <xf numFmtId="195" fontId="2" fillId="0" borderId="0" xfId="7" applyNumberFormat="1" applyFont="1" applyAlignment="1">
      <alignment horizontal="right" vertical="center" shrinkToFit="1"/>
    </xf>
    <xf numFmtId="184" fontId="2" fillId="0" borderId="0" xfId="7" applyNumberFormat="1" applyFont="1" applyAlignment="1">
      <alignment horizontal="right" vertical="center" shrinkToFit="1"/>
    </xf>
    <xf numFmtId="194" fontId="2" fillId="0" borderId="0" xfId="7" applyNumberFormat="1" applyFont="1" applyAlignment="1">
      <alignment horizontal="right" vertical="center" shrinkToFit="1"/>
    </xf>
    <xf numFmtId="176" fontId="2" fillId="0" borderId="0" xfId="7" applyNumberFormat="1" applyFont="1" applyAlignment="1">
      <alignment horizontal="right" vertical="center" shrinkToFit="1"/>
    </xf>
    <xf numFmtId="181" fontId="2" fillId="0" borderId="0" xfId="7" applyNumberFormat="1" applyFont="1" applyAlignment="1">
      <alignment horizontal="right" vertical="center" shrinkToFit="1"/>
    </xf>
    <xf numFmtId="193" fontId="2" fillId="0" borderId="0" xfId="7" applyNumberFormat="1" applyFont="1" applyAlignment="1">
      <alignment horizontal="right" vertical="center" shrinkToFit="1"/>
    </xf>
    <xf numFmtId="183" fontId="2" fillId="0" borderId="0" xfId="7" applyNumberFormat="1" applyFont="1" applyAlignment="1">
      <alignment horizontal="right" vertical="center" shrinkToFit="1"/>
    </xf>
    <xf numFmtId="49" fontId="2" fillId="0" borderId="0" xfId="7" applyNumberFormat="1" applyFont="1" applyAlignment="1">
      <alignment horizontal="left" vertical="center" shrinkToFit="1"/>
    </xf>
    <xf numFmtId="0" fontId="2" fillId="0" borderId="0" xfId="7" applyNumberFormat="1" applyFont="1" applyAlignment="1">
      <alignment horizontal="right" vertical="center" shrinkToFit="1"/>
    </xf>
    <xf numFmtId="192" fontId="2" fillId="0" borderId="0" xfId="7" applyNumberFormat="1" applyFont="1" applyAlignment="1">
      <alignment horizontal="right" vertical="center" shrinkToFit="1"/>
    </xf>
    <xf numFmtId="49" fontId="2" fillId="0" borderId="0" xfId="7" applyNumberFormat="1" applyFont="1" applyAlignment="1">
      <alignment vertical="center" shrinkToFit="1"/>
    </xf>
    <xf numFmtId="181" fontId="17" fillId="0" borderId="12" xfId="3" applyNumberFormat="1" applyFont="1" applyBorder="1" applyAlignment="1">
      <alignment horizontal="right" vertical="center" shrinkToFit="1"/>
    </xf>
    <xf numFmtId="182" fontId="17" fillId="0" borderId="0" xfId="1" applyNumberFormat="1" applyFont="1" applyAlignment="1">
      <alignment horizontal="right" vertical="center" shrinkToFit="1"/>
    </xf>
    <xf numFmtId="178" fontId="23" fillId="0" borderId="0" xfId="1" applyNumberFormat="1" applyFont="1" applyAlignment="1">
      <alignment horizontal="right" vertical="center" shrinkToFit="1"/>
    </xf>
    <xf numFmtId="183" fontId="23" fillId="0" borderId="0" xfId="8" applyNumberFormat="1" applyFont="1" applyAlignment="1">
      <alignment horizontal="right" vertical="center" shrinkToFit="1"/>
    </xf>
    <xf numFmtId="176" fontId="23" fillId="0" borderId="0" xfId="1" applyNumberFormat="1" applyFont="1" applyAlignment="1">
      <alignment horizontal="center" vertical="center" shrinkToFit="1"/>
    </xf>
    <xf numFmtId="182" fontId="23" fillId="0" borderId="0" xfId="1" applyNumberFormat="1" applyFont="1" applyAlignment="1">
      <alignment horizontal="right" vertical="center" shrinkToFit="1"/>
    </xf>
    <xf numFmtId="181" fontId="23" fillId="0" borderId="0" xfId="1" applyNumberFormat="1" applyFont="1" applyAlignment="1">
      <alignment horizontal="right" vertical="center" shrinkToFit="1"/>
    </xf>
    <xf numFmtId="10" fontId="2" fillId="0" borderId="8" xfId="1" applyNumberFormat="1" applyFont="1" applyBorder="1" applyAlignment="1">
      <alignment horizontal="center" vertical="center" shrinkToFit="1"/>
    </xf>
    <xf numFmtId="180" fontId="2" fillId="0" borderId="8" xfId="1" applyNumberFormat="1" applyFont="1" applyBorder="1" applyAlignment="1">
      <alignment horizontal="center" vertical="center" shrinkToFit="1"/>
    </xf>
    <xf numFmtId="181" fontId="17" fillId="0" borderId="14" xfId="1" applyNumberFormat="1" applyFont="1" applyBorder="1" applyAlignment="1">
      <alignment horizontal="right" vertical="center" shrinkToFit="1"/>
    </xf>
    <xf numFmtId="183" fontId="2" fillId="0" borderId="0" xfId="2" applyNumberFormat="1" applyFont="1" applyAlignment="1">
      <alignment horizontal="right" vertical="center" shrinkToFit="1"/>
    </xf>
    <xf numFmtId="182" fontId="2" fillId="0" borderId="0" xfId="2" applyNumberFormat="1" applyFont="1" applyAlignment="1">
      <alignment horizontal="right" vertical="center" shrinkToFit="1"/>
    </xf>
    <xf numFmtId="49" fontId="17" fillId="0" borderId="7" xfId="1" applyNumberFormat="1" applyFont="1" applyBorder="1" applyAlignment="1">
      <alignment horizontal="left" vertical="center" shrinkToFit="1"/>
    </xf>
    <xf numFmtId="41" fontId="10" fillId="0" borderId="11" xfId="1" applyFont="1" applyBorder="1" applyAlignment="1">
      <alignment horizontal="right" vertical="center" shrinkToFit="1"/>
    </xf>
    <xf numFmtId="184" fontId="2" fillId="0" borderId="6" xfId="1" applyNumberFormat="1" applyFont="1" applyBorder="1" applyAlignment="1">
      <alignment horizontal="right" vertical="center" shrinkToFit="1"/>
    </xf>
    <xf numFmtId="183" fontId="2" fillId="0" borderId="6" xfId="1" applyNumberFormat="1" applyFont="1" applyBorder="1" applyAlignment="1">
      <alignment horizontal="right" vertical="center" shrinkToFit="1"/>
    </xf>
    <xf numFmtId="49" fontId="17" fillId="0" borderId="6" xfId="1" applyNumberFormat="1" applyFont="1" applyBorder="1" applyAlignment="1">
      <alignment vertical="center" shrinkToFit="1"/>
    </xf>
    <xf numFmtId="41" fontId="10" fillId="0" borderId="5" xfId="1" applyFont="1" applyBorder="1" applyAlignment="1">
      <alignment horizontal="right" vertical="center" shrinkToFit="1"/>
    </xf>
    <xf numFmtId="187" fontId="2" fillId="0" borderId="6" xfId="1" applyNumberFormat="1" applyFont="1" applyBorder="1" applyAlignment="1">
      <alignment horizontal="right" vertical="center" shrinkToFit="1"/>
    </xf>
    <xf numFmtId="187" fontId="2" fillId="0" borderId="8" xfId="1" applyNumberFormat="1" applyFont="1" applyBorder="1" applyAlignment="1">
      <alignment horizontal="right" vertical="center" shrinkToFit="1"/>
    </xf>
    <xf numFmtId="0" fontId="2" fillId="0" borderId="0" xfId="19" applyFont="1">
      <alignment vertical="center"/>
    </xf>
    <xf numFmtId="176" fontId="2" fillId="0" borderId="0" xfId="7" applyNumberFormat="1" applyFont="1" applyAlignment="1">
      <alignment horizontal="center" vertical="center" shrinkToFit="1"/>
    </xf>
    <xf numFmtId="181" fontId="2" fillId="0" borderId="0" xfId="19" applyNumberFormat="1" applyFont="1" applyAlignment="1">
      <alignment horizontal="right" vertical="center" shrinkToFit="1"/>
    </xf>
    <xf numFmtId="41" fontId="17" fillId="0" borderId="9" xfId="7" applyFont="1" applyBorder="1" applyAlignment="1">
      <alignment horizontal="right" vertical="center" shrinkToFit="1"/>
    </xf>
    <xf numFmtId="178" fontId="17" fillId="0" borderId="0" xfId="7" applyNumberFormat="1" applyFont="1" applyAlignment="1">
      <alignment horizontal="right" vertical="center" shrinkToFit="1"/>
    </xf>
    <xf numFmtId="183" fontId="17" fillId="0" borderId="0" xfId="7" applyNumberFormat="1" applyFont="1" applyAlignment="1">
      <alignment horizontal="right" vertical="center" shrinkToFit="1"/>
    </xf>
    <xf numFmtId="176" fontId="17" fillId="0" borderId="0" xfId="7" applyNumberFormat="1" applyFont="1" applyAlignment="1">
      <alignment horizontal="center" vertical="center" shrinkToFit="1"/>
    </xf>
    <xf numFmtId="184" fontId="17" fillId="0" borderId="0" xfId="7" applyNumberFormat="1" applyFont="1" applyAlignment="1">
      <alignment horizontal="right" vertical="center" shrinkToFit="1"/>
    </xf>
    <xf numFmtId="181" fontId="17" fillId="0" borderId="0" xfId="7" applyNumberFormat="1" applyFont="1" applyAlignment="1">
      <alignment horizontal="right" vertical="center" shrinkToFit="1"/>
    </xf>
    <xf numFmtId="190" fontId="17" fillId="0" borderId="0" xfId="7" applyNumberFormat="1" applyFont="1" applyAlignment="1">
      <alignment horizontal="right" vertical="center" shrinkToFit="1"/>
    </xf>
    <xf numFmtId="181" fontId="17" fillId="0" borderId="0" xfId="19" applyNumberFormat="1" applyFont="1" applyAlignment="1">
      <alignment horizontal="right" vertical="center" shrinkToFit="1"/>
    </xf>
    <xf numFmtId="41" fontId="17" fillId="0" borderId="12" xfId="7" applyFont="1" applyBorder="1" applyAlignment="1">
      <alignment horizontal="right" vertical="center" shrinkToFit="1"/>
    </xf>
    <xf numFmtId="183" fontId="17" fillId="0" borderId="0" xfId="19" applyNumberFormat="1" applyFont="1" applyAlignment="1">
      <alignment horizontal="right" vertical="center" shrinkToFit="1"/>
    </xf>
    <xf numFmtId="41" fontId="17" fillId="0" borderId="11" xfId="7" applyFont="1" applyBorder="1" applyAlignment="1">
      <alignment horizontal="right" vertical="center" shrinkToFit="1"/>
    </xf>
    <xf numFmtId="181" fontId="17" fillId="0" borderId="13" xfId="7" applyNumberFormat="1" applyFont="1" applyBorder="1" applyAlignment="1">
      <alignment horizontal="right" vertical="center" shrinkToFit="1"/>
    </xf>
    <xf numFmtId="178" fontId="17" fillId="0" borderId="8" xfId="7" applyNumberFormat="1" applyFont="1" applyBorder="1" applyAlignment="1">
      <alignment horizontal="right" vertical="center" shrinkToFit="1"/>
    </xf>
    <xf numFmtId="183" fontId="17" fillId="0" borderId="8" xfId="7" applyNumberFormat="1" applyFont="1" applyBorder="1" applyAlignment="1">
      <alignment horizontal="right" vertical="center" shrinkToFit="1"/>
    </xf>
    <xf numFmtId="176" fontId="17" fillId="0" borderId="8" xfId="7" applyNumberFormat="1" applyFont="1" applyBorder="1" applyAlignment="1">
      <alignment horizontal="center" vertical="center" shrinkToFit="1"/>
    </xf>
    <xf numFmtId="184" fontId="17" fillId="0" borderId="8" xfId="7" applyNumberFormat="1" applyFont="1" applyBorder="1" applyAlignment="1">
      <alignment horizontal="right" vertical="center" shrinkToFit="1"/>
    </xf>
    <xf numFmtId="181" fontId="17" fillId="0" borderId="8" xfId="19" applyNumberFormat="1" applyFont="1" applyBorder="1" applyAlignment="1">
      <alignment horizontal="right" vertical="center" shrinkToFit="1"/>
    </xf>
    <xf numFmtId="49" fontId="17" fillId="0" borderId="2" xfId="7" applyNumberFormat="1" applyFont="1" applyBorder="1" applyAlignment="1">
      <alignment vertical="center" shrinkToFit="1"/>
    </xf>
    <xf numFmtId="41" fontId="17" fillId="0" borderId="5" xfId="7" applyFont="1" applyBorder="1" applyAlignment="1">
      <alignment horizontal="right" vertical="center" shrinkToFit="1"/>
    </xf>
    <xf numFmtId="181" fontId="17" fillId="0" borderId="14" xfId="7" applyNumberFormat="1" applyFont="1" applyBorder="1" applyAlignment="1">
      <alignment horizontal="right" vertical="center" shrinkToFit="1"/>
    </xf>
    <xf numFmtId="178" fontId="17" fillId="0" borderId="6" xfId="7" applyNumberFormat="1" applyFont="1" applyBorder="1" applyAlignment="1">
      <alignment horizontal="right" vertical="center" shrinkToFit="1"/>
    </xf>
    <xf numFmtId="183" fontId="17" fillId="0" borderId="6" xfId="7" applyNumberFormat="1" applyFont="1" applyBorder="1" applyAlignment="1">
      <alignment horizontal="right" vertical="center" shrinkToFit="1"/>
    </xf>
    <xf numFmtId="176" fontId="17" fillId="0" borderId="6" xfId="7" applyNumberFormat="1" applyFont="1" applyBorder="1" applyAlignment="1">
      <alignment horizontal="center" vertical="center" shrinkToFit="1"/>
    </xf>
    <xf numFmtId="184" fontId="17" fillId="0" borderId="6" xfId="7" applyNumberFormat="1" applyFont="1" applyBorder="1" applyAlignment="1">
      <alignment horizontal="right" vertical="center" shrinkToFit="1"/>
    </xf>
    <xf numFmtId="181" fontId="17" fillId="0" borderId="6" xfId="19" applyNumberFormat="1" applyFont="1" applyBorder="1" applyAlignment="1">
      <alignment horizontal="right" vertical="center" shrinkToFit="1"/>
    </xf>
    <xf numFmtId="49" fontId="17" fillId="0" borderId="7" xfId="7" applyNumberFormat="1" applyFont="1" applyBorder="1" applyAlignment="1">
      <alignment vertical="center" shrinkToFit="1"/>
    </xf>
    <xf numFmtId="41" fontId="17" fillId="0" borderId="13" xfId="7" applyFont="1" applyBorder="1" applyAlignment="1">
      <alignment horizontal="right" vertical="center" shrinkToFit="1"/>
    </xf>
    <xf numFmtId="183" fontId="17" fillId="0" borderId="8" xfId="19" applyNumberFormat="1" applyFont="1" applyBorder="1" applyAlignment="1">
      <alignment horizontal="right" vertical="center" shrinkToFit="1"/>
    </xf>
    <xf numFmtId="181" fontId="17" fillId="0" borderId="8" xfId="7" applyNumberFormat="1" applyFont="1" applyBorder="1" applyAlignment="1">
      <alignment horizontal="right" vertical="center" shrinkToFit="1"/>
    </xf>
    <xf numFmtId="41" fontId="2" fillId="0" borderId="0" xfId="7" applyFont="1" applyAlignment="1">
      <alignment horizontal="right" vertical="center" shrinkToFit="1"/>
    </xf>
    <xf numFmtId="0" fontId="17" fillId="0" borderId="0" xfId="19" applyFont="1">
      <alignment vertical="center"/>
    </xf>
    <xf numFmtId="178" fontId="17" fillId="0" borderId="0" xfId="1" applyNumberFormat="1" applyFont="1" applyAlignment="1">
      <alignment horizontal="right" vertical="center" shrinkToFit="1"/>
    </xf>
    <xf numFmtId="183" fontId="17" fillId="0" borderId="0" xfId="8" applyNumberFormat="1" applyFont="1" applyAlignment="1">
      <alignment horizontal="right" vertical="center" shrinkToFit="1"/>
    </xf>
    <xf numFmtId="184" fontId="17" fillId="0" borderId="0" xfId="1" applyNumberFormat="1" applyFont="1" applyAlignment="1">
      <alignment horizontal="right" vertical="center" shrinkToFit="1"/>
    </xf>
    <xf numFmtId="181" fontId="17" fillId="0" borderId="0" xfId="1" applyNumberFormat="1" applyFont="1" applyAlignment="1">
      <alignment vertical="center" shrinkToFit="1"/>
    </xf>
    <xf numFmtId="184" fontId="17" fillId="0" borderId="0" xfId="2" applyNumberFormat="1" applyFont="1" applyAlignment="1">
      <alignment horizontal="right" vertical="center" shrinkToFit="1"/>
    </xf>
    <xf numFmtId="41" fontId="17" fillId="0" borderId="0" xfId="7" applyFont="1" applyAlignment="1">
      <alignment horizontal="right" vertical="center" shrinkToFit="1"/>
    </xf>
    <xf numFmtId="177" fontId="2" fillId="0" borderId="0" xfId="7" applyNumberFormat="1" applyFont="1" applyAlignment="1">
      <alignment horizontal="center" vertical="center" shrinkToFit="1"/>
    </xf>
    <xf numFmtId="186" fontId="2" fillId="0" borderId="0" xfId="7" applyNumberFormat="1" applyFont="1" applyAlignment="1">
      <alignment horizontal="right" vertical="center" shrinkToFit="1"/>
    </xf>
    <xf numFmtId="182" fontId="2" fillId="0" borderId="0" xfId="7" applyNumberFormat="1" applyFont="1" applyAlignment="1">
      <alignment horizontal="right" vertical="center" shrinkToFit="1"/>
    </xf>
    <xf numFmtId="181" fontId="2" fillId="0" borderId="0" xfId="21" applyNumberFormat="1" applyFont="1" applyAlignment="1">
      <alignment horizontal="right" vertical="center" shrinkToFit="1"/>
    </xf>
    <xf numFmtId="187" fontId="2" fillId="0" borderId="0" xfId="1" applyNumberFormat="1" applyFont="1" applyAlignment="1">
      <alignment vertical="center" shrinkToFit="1"/>
    </xf>
    <xf numFmtId="181" fontId="2" fillId="0" borderId="0" xfId="3" applyNumberFormat="1" applyFont="1" applyAlignment="1">
      <alignment vertical="center" shrinkToFit="1"/>
    </xf>
    <xf numFmtId="181" fontId="2" fillId="0" borderId="0" xfId="23" applyNumberFormat="1" applyFont="1" applyAlignment="1">
      <alignment vertical="center" shrinkToFit="1"/>
    </xf>
    <xf numFmtId="177" fontId="17" fillId="0" borderId="0" xfId="7" applyNumberFormat="1" applyFont="1" applyAlignment="1">
      <alignment horizontal="right" vertical="center" shrinkToFit="1"/>
    </xf>
    <xf numFmtId="176" fontId="17" fillId="0" borderId="0" xfId="7" applyNumberFormat="1" applyFont="1" applyAlignment="1">
      <alignment horizontal="right" vertical="center" shrinkToFit="1"/>
    </xf>
    <xf numFmtId="49" fontId="17" fillId="0" borderId="0" xfId="7" applyNumberFormat="1" applyFont="1" applyAlignment="1">
      <alignment vertical="center" shrinkToFit="1"/>
    </xf>
    <xf numFmtId="49" fontId="17" fillId="0" borderId="0" xfId="7" applyNumberFormat="1" applyFont="1" applyAlignment="1">
      <alignment horizontal="left" vertical="center" shrinkToFit="1"/>
    </xf>
    <xf numFmtId="0" fontId="2" fillId="5" borderId="0" xfId="8" applyFont="1" applyFill="1">
      <alignment vertical="center"/>
    </xf>
    <xf numFmtId="0" fontId="2" fillId="5" borderId="9" xfId="8" applyFont="1" applyFill="1" applyBorder="1" applyAlignment="1">
      <alignment horizontal="center" vertical="center"/>
    </xf>
    <xf numFmtId="0" fontId="2" fillId="5" borderId="9" xfId="8" applyFont="1" applyFill="1" applyBorder="1" applyAlignment="1">
      <alignment horizontal="center" vertical="center" shrinkToFit="1"/>
    </xf>
    <xf numFmtId="182" fontId="2" fillId="0" borderId="0" xfId="1" applyNumberFormat="1" applyFont="1" applyAlignment="1">
      <alignment horizontal="center" vertical="center" shrinkToFit="1"/>
    </xf>
    <xf numFmtId="0" fontId="2" fillId="0" borderId="3" xfId="8" applyFont="1" applyBorder="1" applyProtection="1">
      <alignment vertical="center"/>
      <protection locked="0"/>
    </xf>
    <xf numFmtId="178" fontId="17" fillId="0" borderId="0" xfId="1" applyNumberFormat="1" applyFont="1" applyAlignment="1">
      <alignment horizontal="center" vertical="center" shrinkToFit="1"/>
    </xf>
    <xf numFmtId="180" fontId="17" fillId="0" borderId="0" xfId="1" applyNumberFormat="1" applyFont="1" applyAlignment="1">
      <alignment horizontal="right" vertical="center" shrinkToFit="1"/>
    </xf>
    <xf numFmtId="179" fontId="17" fillId="0" borderId="0" xfId="1" applyNumberFormat="1" applyFont="1" applyAlignment="1">
      <alignment horizontal="center" vertical="center" shrinkToFit="1"/>
    </xf>
    <xf numFmtId="10" fontId="17" fillId="0" borderId="0" xfId="1" applyNumberFormat="1" applyFont="1" applyAlignment="1">
      <alignment horizontal="right" vertical="center" shrinkToFit="1"/>
    </xf>
    <xf numFmtId="10" fontId="17" fillId="0" borderId="0" xfId="1" applyNumberFormat="1" applyFont="1" applyAlignment="1">
      <alignment horizontal="center" vertical="center" shrinkToFit="1"/>
    </xf>
    <xf numFmtId="180" fontId="17" fillId="0" borderId="0" xfId="1" applyNumberFormat="1" applyFont="1" applyAlignment="1">
      <alignment horizontal="center" vertical="center" shrinkToFit="1"/>
    </xf>
    <xf numFmtId="49" fontId="17" fillId="0" borderId="0" xfId="8" applyNumberFormat="1" applyFont="1" applyAlignment="1">
      <alignment vertical="center" shrinkToFit="1"/>
    </xf>
    <xf numFmtId="179" fontId="2" fillId="0" borderId="0" xfId="1" applyNumberFormat="1" applyFont="1" applyAlignment="1">
      <alignment horizontal="right" vertical="center" shrinkToFit="1"/>
    </xf>
    <xf numFmtId="181" fontId="10" fillId="0" borderId="0" xfId="1" applyNumberFormat="1" applyFont="1" applyAlignment="1">
      <alignment vertical="center" shrinkToFit="1"/>
    </xf>
    <xf numFmtId="179" fontId="17" fillId="0" borderId="0" xfId="1" applyNumberFormat="1" applyFont="1" applyAlignment="1">
      <alignment horizontal="right" vertical="center" shrinkToFit="1"/>
    </xf>
    <xf numFmtId="49" fontId="17" fillId="0" borderId="0" xfId="1" applyNumberFormat="1" applyFont="1" applyAlignment="1">
      <alignment horizontal="left" vertical="center" shrinkToFit="1"/>
    </xf>
    <xf numFmtId="9" fontId="2" fillId="0" borderId="0" xfId="1" applyNumberFormat="1" applyFont="1" applyAlignment="1">
      <alignment horizontal="right" vertical="center" shrinkToFit="1"/>
    </xf>
    <xf numFmtId="49" fontId="3" fillId="0" borderId="0" xfId="8" applyNumberFormat="1" applyFont="1" applyAlignment="1">
      <alignment vertical="center" shrinkToFit="1"/>
    </xf>
    <xf numFmtId="181" fontId="10" fillId="0" borderId="0" xfId="1" applyNumberFormat="1" applyFont="1" applyAlignment="1">
      <alignment horizontal="right" vertical="center" shrinkToFit="1"/>
    </xf>
    <xf numFmtId="196" fontId="2" fillId="0" borderId="0" xfId="2" applyNumberFormat="1" applyFont="1" applyAlignment="1">
      <alignment horizontal="right" vertical="center" shrinkToFit="1"/>
    </xf>
    <xf numFmtId="181" fontId="10" fillId="0" borderId="0" xfId="8" applyNumberFormat="1" applyFont="1" applyAlignment="1">
      <alignment horizontal="right" vertical="center" shrinkToFit="1"/>
    </xf>
    <xf numFmtId="178" fontId="10" fillId="0" borderId="0" xfId="1" applyNumberFormat="1" applyFont="1" applyAlignment="1">
      <alignment horizontal="right" vertical="center" shrinkToFit="1"/>
    </xf>
    <xf numFmtId="183" fontId="10" fillId="0" borderId="0" xfId="8" applyNumberFormat="1" applyFont="1" applyAlignment="1">
      <alignment horizontal="right" vertical="center" shrinkToFit="1"/>
    </xf>
    <xf numFmtId="176" fontId="10" fillId="0" borderId="0" xfId="1" applyNumberFormat="1" applyFont="1" applyAlignment="1">
      <alignment horizontal="center" vertical="center" shrinkToFit="1"/>
    </xf>
    <xf numFmtId="182" fontId="10" fillId="0" borderId="0" xfId="1" applyNumberFormat="1" applyFont="1" applyAlignment="1">
      <alignment horizontal="right" vertical="center" shrinkToFit="1"/>
    </xf>
    <xf numFmtId="177" fontId="2" fillId="0" borderId="0" xfId="23" applyNumberFormat="1" applyFont="1" applyAlignment="1">
      <alignment horizontal="right" vertical="center" shrinkToFit="1"/>
    </xf>
    <xf numFmtId="176" fontId="2" fillId="0" borderId="0" xfId="23" applyNumberFormat="1" applyFont="1" applyAlignment="1">
      <alignment vertical="center" shrinkToFit="1"/>
    </xf>
    <xf numFmtId="176" fontId="2" fillId="0" borderId="0" xfId="23" applyNumberFormat="1" applyFont="1" applyAlignment="1">
      <alignment horizontal="center" vertical="center" shrinkToFit="1"/>
    </xf>
    <xf numFmtId="182" fontId="2" fillId="0" borderId="0" xfId="23" applyNumberFormat="1" applyFont="1" applyAlignment="1">
      <alignment horizontal="right" vertical="center" shrinkToFit="1"/>
    </xf>
    <xf numFmtId="0" fontId="10" fillId="0" borderId="0" xfId="8" applyFont="1" applyAlignment="1">
      <alignment horizontal="right" vertical="center" shrinkToFit="1"/>
    </xf>
    <xf numFmtId="0" fontId="10" fillId="0" borderId="0" xfId="8" applyFont="1" applyAlignment="1">
      <alignment horizontal="center" vertical="center" shrinkToFit="1"/>
    </xf>
    <xf numFmtId="41" fontId="2" fillId="0" borderId="0" xfId="1" applyNumberFormat="1" applyFont="1" applyAlignment="1">
      <alignment horizontal="right" vertical="center" shrinkToFit="1"/>
    </xf>
    <xf numFmtId="0" fontId="2" fillId="0" borderId="0" xfId="0" applyNumberFormat="1" applyFont="1" applyAlignment="1">
      <alignment horizontal="right" vertical="center" shrinkToFit="1"/>
    </xf>
    <xf numFmtId="41" fontId="2" fillId="0" borderId="0" xfId="1" applyFont="1" applyAlignment="1">
      <alignment horizontal="right" vertical="center" shrinkToFit="1"/>
    </xf>
    <xf numFmtId="41" fontId="2" fillId="0" borderId="8" xfId="1" applyFont="1" applyBorder="1" applyAlignment="1">
      <alignment horizontal="right" vertical="center" shrinkToFit="1"/>
    </xf>
    <xf numFmtId="41" fontId="2" fillId="0" borderId="6" xfId="1" applyFont="1" applyBorder="1" applyAlignment="1">
      <alignment horizontal="right" vertical="center" shrinkToFit="1"/>
    </xf>
    <xf numFmtId="0" fontId="3" fillId="0" borderId="0" xfId="3" applyFont="1" applyAlignment="1">
      <alignment horizontal="right" vertical="center" shrinkToFit="1"/>
    </xf>
    <xf numFmtId="0" fontId="2" fillId="0" borderId="0" xfId="3" applyFont="1" applyAlignment="1">
      <alignment horizontal="right" vertical="center" shrinkToFit="1"/>
    </xf>
    <xf numFmtId="41" fontId="2" fillId="0" borderId="0" xfId="8" applyNumberFormat="1" applyFont="1" applyAlignment="1">
      <alignment horizontal="right" vertical="center" shrinkToFit="1"/>
    </xf>
    <xf numFmtId="41" fontId="15" fillId="0" borderId="0" xfId="1" applyAlignment="1">
      <alignment horizontal="right" vertical="center" shrinkToFit="1"/>
    </xf>
    <xf numFmtId="41" fontId="17" fillId="0" borderId="0" xfId="1" applyFont="1" applyAlignment="1">
      <alignment horizontal="right" vertical="center" shrinkToFit="1"/>
    </xf>
    <xf numFmtId="41" fontId="2" fillId="0" borderId="6" xfId="8" applyNumberFormat="1" applyFont="1" applyBorder="1" applyAlignment="1">
      <alignment horizontal="right" vertical="center" shrinkToFit="1"/>
    </xf>
    <xf numFmtId="41" fontId="17" fillId="0" borderId="8" xfId="1" applyFont="1" applyBorder="1" applyAlignment="1">
      <alignment horizontal="right" vertical="center" shrinkToFit="1"/>
    </xf>
    <xf numFmtId="41" fontId="2" fillId="5" borderId="0" xfId="1" applyFont="1" applyFill="1" applyAlignment="1">
      <alignment horizontal="right" vertical="center" shrinkToFit="1"/>
    </xf>
    <xf numFmtId="41" fontId="2" fillId="0" borderId="5" xfId="3" applyNumberFormat="1" applyFont="1" applyBorder="1" applyAlignment="1">
      <alignment horizontal="right" vertical="center" shrinkToFit="1"/>
    </xf>
    <xf numFmtId="41" fontId="17" fillId="0" borderId="9" xfId="3" applyNumberFormat="1" applyFont="1" applyBorder="1" applyAlignment="1">
      <alignment horizontal="right" vertical="center" shrinkToFit="1"/>
    </xf>
    <xf numFmtId="41" fontId="17" fillId="0" borderId="12" xfId="1" applyFont="1" applyBorder="1" applyAlignment="1">
      <alignment horizontal="right" vertical="center" shrinkToFit="1"/>
    </xf>
    <xf numFmtId="41" fontId="17" fillId="0" borderId="14" xfId="1" applyFont="1" applyBorder="1" applyAlignment="1">
      <alignment horizontal="right" vertical="center" shrinkToFit="1"/>
    </xf>
    <xf numFmtId="41" fontId="2" fillId="0" borderId="3" xfId="8" applyNumberFormat="1" applyFont="1" applyBorder="1" applyAlignment="1">
      <alignment horizontal="right" vertical="center" shrinkToFit="1"/>
    </xf>
    <xf numFmtId="0" fontId="3" fillId="3" borderId="11" xfId="3" applyFont="1" applyFill="1" applyBorder="1" applyAlignment="1">
      <alignment horizontal="center" vertical="center" shrinkToFit="1"/>
    </xf>
    <xf numFmtId="0" fontId="2" fillId="0" borderId="0" xfId="3" applyNumberFormat="1" applyFont="1" applyFill="1" applyAlignment="1">
      <alignment horizontal="right" vertical="center" shrinkToFit="1"/>
    </xf>
    <xf numFmtId="0" fontId="2" fillId="0" borderId="0" xfId="0" applyNumberFormat="1" applyFont="1" applyFill="1" applyAlignment="1">
      <alignment horizontal="right" vertical="center" shrinkToFit="1"/>
    </xf>
    <xf numFmtId="41" fontId="17" fillId="0" borderId="11" xfId="1" applyNumberFormat="1" applyFont="1" applyFill="1" applyBorder="1" applyAlignment="1">
      <alignment horizontal="right" vertical="center" shrinkToFit="1"/>
    </xf>
    <xf numFmtId="41" fontId="17" fillId="0" borderId="5" xfId="1" applyNumberFormat="1" applyFont="1" applyFill="1" applyBorder="1" applyAlignment="1">
      <alignment horizontal="right" vertical="center" shrinkToFit="1"/>
    </xf>
    <xf numFmtId="0" fontId="3" fillId="3" borderId="10" xfId="3" applyNumberFormat="1" applyFont="1" applyFill="1" applyBorder="1" applyAlignment="1">
      <alignment horizontal="center" vertical="center" shrinkToFit="1"/>
    </xf>
    <xf numFmtId="0" fontId="2" fillId="0" borderId="9" xfId="3" applyNumberFormat="1" applyFont="1" applyFill="1" applyBorder="1" applyAlignment="1" applyProtection="1">
      <alignment horizontal="left" vertical="center" shrinkToFit="1"/>
    </xf>
    <xf numFmtId="0" fontId="2" fillId="0" borderId="5" xfId="3" applyNumberFormat="1" applyFont="1" applyFill="1" applyBorder="1" applyAlignment="1" applyProtection="1">
      <alignment horizontal="left" vertical="center" shrinkToFit="1"/>
    </xf>
    <xf numFmtId="0" fontId="2" fillId="0" borderId="10" xfId="8" applyNumberFormat="1" applyFont="1" applyBorder="1" applyAlignment="1">
      <alignment horizontal="left" vertical="center" shrinkToFit="1"/>
    </xf>
    <xf numFmtId="0" fontId="17" fillId="0" borderId="9" xfId="3" applyNumberFormat="1" applyFont="1" applyBorder="1" applyAlignment="1">
      <alignment horizontal="left" vertical="center" shrinkToFit="1"/>
    </xf>
    <xf numFmtId="0" fontId="17" fillId="0" borderId="5" xfId="3" applyNumberFormat="1" applyFont="1" applyBorder="1" applyAlignment="1">
      <alignment horizontal="left" vertical="center" shrinkToFit="1"/>
    </xf>
    <xf numFmtId="0" fontId="2" fillId="2" borderId="10" xfId="8" applyNumberFormat="1" applyFont="1" applyFill="1" applyBorder="1" applyAlignment="1">
      <alignment horizontal="left" vertical="center" shrinkToFit="1"/>
    </xf>
    <xf numFmtId="0" fontId="2" fillId="0" borderId="9" xfId="8" applyNumberFormat="1" applyFont="1" applyBorder="1" applyAlignment="1">
      <alignment horizontal="left" vertical="center" shrinkToFit="1"/>
    </xf>
    <xf numFmtId="0" fontId="2" fillId="0" borderId="11" xfId="8" applyNumberFormat="1" applyFont="1" applyBorder="1" applyAlignment="1">
      <alignment horizontal="left" vertical="center" shrinkToFit="1"/>
    </xf>
    <xf numFmtId="0" fontId="2" fillId="0" borderId="5" xfId="8" applyNumberFormat="1" applyFont="1" applyBorder="1" applyAlignment="1">
      <alignment horizontal="left" vertical="center" shrinkToFit="1"/>
    </xf>
    <xf numFmtId="0" fontId="2" fillId="0" borderId="10" xfId="22" applyNumberFormat="1" applyFont="1" applyBorder="1" applyAlignment="1">
      <alignment horizontal="left" vertical="center" shrinkToFit="1"/>
    </xf>
    <xf numFmtId="0" fontId="2" fillId="0" borderId="10" xfId="1" applyNumberFormat="1" applyFont="1" applyBorder="1" applyAlignment="1">
      <alignment horizontal="left" vertical="center" shrinkToFit="1"/>
    </xf>
    <xf numFmtId="0" fontId="2" fillId="0" borderId="11" xfId="22" applyNumberFormat="1" applyFont="1" applyBorder="1" applyAlignment="1">
      <alignment horizontal="left" vertical="center" shrinkToFit="1"/>
    </xf>
    <xf numFmtId="0" fontId="10" fillId="0" borderId="9" xfId="8" applyNumberFormat="1" applyFont="1" applyBorder="1" applyAlignment="1">
      <alignment horizontal="left" vertical="center" shrinkToFit="1"/>
    </xf>
    <xf numFmtId="0" fontId="10" fillId="0" borderId="5" xfId="8" applyNumberFormat="1" applyFont="1" applyBorder="1" applyAlignment="1">
      <alignment horizontal="left" vertical="center" shrinkToFit="1"/>
    </xf>
    <xf numFmtId="0" fontId="10" fillId="0" borderId="11" xfId="8" applyNumberFormat="1" applyFont="1" applyBorder="1" applyAlignment="1">
      <alignment horizontal="left" vertical="center" shrinkToFit="1"/>
    </xf>
    <xf numFmtId="0" fontId="2" fillId="0" borderId="15" xfId="22" applyNumberFormat="1" applyFont="1" applyBorder="1" applyAlignment="1">
      <alignment horizontal="left" vertical="center" shrinkToFit="1"/>
    </xf>
    <xf numFmtId="0" fontId="2" fillId="0" borderId="10" xfId="19" applyNumberFormat="1" applyFont="1" applyBorder="1" applyAlignment="1">
      <alignment horizontal="left" vertical="center" shrinkToFit="1"/>
    </xf>
    <xf numFmtId="0" fontId="17" fillId="0" borderId="9" xfId="8" applyNumberFormat="1" applyFont="1" applyBorder="1" applyAlignment="1">
      <alignment horizontal="left" vertical="center" shrinkToFit="1"/>
    </xf>
    <xf numFmtId="181" fontId="2" fillId="0" borderId="0" xfId="7" applyNumberFormat="1" applyFont="1" applyBorder="1" applyAlignment="1">
      <alignment horizontal="right" vertical="center" shrinkToFit="1"/>
    </xf>
    <xf numFmtId="176" fontId="2" fillId="0" borderId="0" xfId="7" applyNumberFormat="1" applyFont="1" applyBorder="1" applyAlignment="1">
      <alignment horizontal="right" vertical="center" shrinkToFit="1"/>
    </xf>
    <xf numFmtId="194" fontId="2" fillId="0" borderId="0" xfId="7" applyNumberFormat="1" applyFont="1" applyBorder="1" applyAlignment="1">
      <alignment horizontal="right" vertical="center" shrinkToFit="1"/>
    </xf>
    <xf numFmtId="184" fontId="2" fillId="0" borderId="0" xfId="7" applyNumberFormat="1" applyFont="1" applyBorder="1" applyAlignment="1">
      <alignment horizontal="right" vertical="center" shrinkToFit="1"/>
    </xf>
    <xf numFmtId="195" fontId="2" fillId="0" borderId="0" xfId="7" applyNumberFormat="1" applyFont="1" applyBorder="1" applyAlignment="1">
      <alignment horizontal="right" vertical="center" shrinkToFit="1"/>
    </xf>
    <xf numFmtId="178" fontId="2" fillId="0" borderId="0" xfId="7" applyNumberFormat="1" applyFont="1" applyBorder="1" applyAlignment="1">
      <alignment horizontal="right" vertical="center" shrinkToFit="1"/>
    </xf>
    <xf numFmtId="181" fontId="2" fillId="0" borderId="0" xfId="8" applyNumberFormat="1" applyFont="1" applyBorder="1" applyAlignment="1">
      <alignment horizontal="right" vertical="center" shrinkToFit="1"/>
    </xf>
    <xf numFmtId="176" fontId="2" fillId="0" borderId="0" xfId="1" applyNumberFormat="1" applyFont="1" applyBorder="1" applyAlignment="1">
      <alignment horizontal="center" vertical="center" shrinkToFit="1"/>
    </xf>
    <xf numFmtId="184" fontId="2" fillId="0" borderId="0" xfId="1" applyNumberFormat="1" applyFont="1" applyBorder="1" applyAlignment="1">
      <alignment horizontal="right" vertical="center" shrinkToFit="1"/>
    </xf>
    <xf numFmtId="187" fontId="2" fillId="0" borderId="0" xfId="1" applyNumberFormat="1" applyFont="1" applyBorder="1" applyAlignment="1">
      <alignment horizontal="right" vertical="center" shrinkToFit="1"/>
    </xf>
    <xf numFmtId="177" fontId="2" fillId="0" borderId="0" xfId="1" applyNumberFormat="1" applyFont="1" applyBorder="1" applyAlignment="1">
      <alignment horizontal="right" vertical="center" shrinkToFit="1"/>
    </xf>
    <xf numFmtId="183" fontId="2" fillId="0" borderId="0" xfId="1" applyNumberFormat="1" applyFont="1" applyBorder="1" applyAlignment="1">
      <alignment horizontal="right" vertical="center" shrinkToFit="1"/>
    </xf>
    <xf numFmtId="181" fontId="17" fillId="0" borderId="0" xfId="8" applyNumberFormat="1" applyFont="1" applyBorder="1" applyAlignment="1">
      <alignment horizontal="right" vertical="center" shrinkToFit="1"/>
    </xf>
    <xf numFmtId="0" fontId="17" fillId="0" borderId="0" xfId="8" applyFont="1" applyBorder="1" applyAlignment="1">
      <alignment horizontal="center" vertical="center" shrinkToFit="1"/>
    </xf>
    <xf numFmtId="0" fontId="17" fillId="0" borderId="0" xfId="8" applyFont="1" applyBorder="1" applyAlignment="1">
      <alignment horizontal="right" vertical="center" shrinkToFit="1"/>
    </xf>
    <xf numFmtId="177" fontId="17" fillId="0" borderId="0" xfId="1" applyNumberFormat="1" applyFont="1" applyBorder="1" applyAlignment="1">
      <alignment horizontal="right" vertical="center" shrinkToFit="1"/>
    </xf>
    <xf numFmtId="181" fontId="17" fillId="0" borderId="0" xfId="3" applyNumberFormat="1" applyFont="1" applyBorder="1" applyAlignment="1">
      <alignment horizontal="right" vertical="center" shrinkToFit="1"/>
    </xf>
    <xf numFmtId="49" fontId="17" fillId="0" borderId="0" xfId="1" applyNumberFormat="1" applyFont="1" applyBorder="1" applyAlignment="1">
      <alignment vertical="center" shrinkToFit="1"/>
    </xf>
    <xf numFmtId="176" fontId="17" fillId="0" borderId="0" xfId="1" applyNumberFormat="1" applyFont="1" applyBorder="1" applyAlignment="1">
      <alignment horizontal="center" vertical="center" shrinkToFit="1"/>
    </xf>
    <xf numFmtId="176" fontId="17" fillId="0" borderId="0" xfId="1" applyNumberFormat="1" applyFont="1" applyBorder="1" applyAlignment="1">
      <alignment horizontal="right" vertical="center" shrinkToFit="1"/>
    </xf>
    <xf numFmtId="177" fontId="17" fillId="0" borderId="0" xfId="1" applyNumberFormat="1" applyFont="1" applyBorder="1" applyAlignment="1">
      <alignment horizontal="center" vertical="center" shrinkToFit="1"/>
    </xf>
    <xf numFmtId="185" fontId="17" fillId="0" borderId="0" xfId="2" applyNumberFormat="1" applyFont="1" applyBorder="1" applyAlignment="1">
      <alignment horizontal="right" vertical="center" shrinkToFit="1"/>
    </xf>
    <xf numFmtId="38" fontId="2" fillId="0" borderId="0" xfId="7" applyNumberFormat="1" applyFont="1" applyBorder="1" applyAlignment="1">
      <alignment horizontal="right" vertical="center" shrinkToFit="1"/>
    </xf>
    <xf numFmtId="0" fontId="2" fillId="0" borderId="0" xfId="8" applyFont="1" applyBorder="1" applyAlignment="1">
      <alignment horizontal="right" vertical="center" shrinkToFit="1"/>
    </xf>
    <xf numFmtId="185" fontId="2" fillId="0" borderId="0" xfId="2" applyNumberFormat="1" applyFont="1" applyBorder="1" applyAlignment="1">
      <alignment horizontal="right" vertical="center" shrinkToFit="1"/>
    </xf>
    <xf numFmtId="181" fontId="17" fillId="0" borderId="0" xfId="8" applyNumberFormat="1" applyFont="1" applyBorder="1" applyAlignment="1">
      <alignment vertical="center" shrinkToFit="1"/>
    </xf>
    <xf numFmtId="0" fontId="17" fillId="0" borderId="0" xfId="8" applyFont="1" applyBorder="1" applyAlignment="1">
      <alignment vertical="center" shrinkToFit="1"/>
    </xf>
    <xf numFmtId="0" fontId="2" fillId="0" borderId="0" xfId="8" applyFont="1" applyBorder="1" applyAlignment="1">
      <alignment horizontal="center" vertical="center" shrinkToFit="1"/>
    </xf>
    <xf numFmtId="177" fontId="2" fillId="0" borderId="0" xfId="7" applyNumberFormat="1" applyFont="1" applyBorder="1" applyAlignment="1">
      <alignment horizontal="right" vertical="center" shrinkToFit="1"/>
    </xf>
    <xf numFmtId="0" fontId="2" fillId="0" borderId="6" xfId="8" applyFont="1" applyBorder="1" applyAlignment="1">
      <alignment horizontal="center" vertical="center" shrinkToFit="1"/>
    </xf>
    <xf numFmtId="181" fontId="2" fillId="0" borderId="14" xfId="8" applyNumberFormat="1" applyFont="1" applyBorder="1" applyAlignment="1">
      <alignment vertical="center" shrinkToFit="1"/>
    </xf>
    <xf numFmtId="49" fontId="2" fillId="0" borderId="0" xfId="3" applyNumberFormat="1" applyFont="1" applyAlignment="1">
      <alignment horizontal="left" vertical="center" shrinkToFit="1"/>
    </xf>
    <xf numFmtId="41" fontId="2" fillId="0" borderId="0" xfId="1" applyFont="1" applyAlignment="1">
      <alignment horizontal="right" vertical="center"/>
    </xf>
    <xf numFmtId="0" fontId="2" fillId="6" borderId="0" xfId="6" applyFont="1" applyFill="1" applyAlignment="1">
      <alignment vertical="center"/>
    </xf>
    <xf numFmtId="0" fontId="3" fillId="3" borderId="10" xfId="6" applyFont="1" applyFill="1" applyBorder="1" applyAlignment="1">
      <alignment horizontal="center" vertical="center" shrinkToFit="1"/>
    </xf>
    <xf numFmtId="0" fontId="3" fillId="3" borderId="10" xfId="1" applyNumberFormat="1" applyFont="1" applyFill="1" applyBorder="1" applyAlignment="1">
      <alignment horizontal="center" vertical="center" shrinkToFit="1"/>
    </xf>
    <xf numFmtId="41" fontId="3" fillId="3" borderId="5" xfId="1" applyFont="1" applyFill="1" applyBorder="1" applyAlignment="1">
      <alignment horizontal="right" vertical="center" shrinkToFit="1"/>
    </xf>
    <xf numFmtId="0" fontId="2" fillId="2" borderId="10" xfId="6" applyFont="1" applyFill="1" applyBorder="1" applyAlignment="1">
      <alignment horizontal="left" vertical="center" shrinkToFit="1"/>
    </xf>
    <xf numFmtId="0" fontId="2" fillId="0" borderId="11" xfId="6" applyFont="1" applyBorder="1" applyAlignment="1">
      <alignment horizontal="left" vertical="center" shrinkToFit="1"/>
    </xf>
    <xf numFmtId="0" fontId="2" fillId="0" borderId="10" xfId="6" applyFont="1" applyBorder="1" applyAlignment="1">
      <alignment horizontal="left" vertical="center" shrinkToFit="1"/>
    </xf>
    <xf numFmtId="0" fontId="2" fillId="0" borderId="10" xfId="1" applyNumberFormat="1" applyFont="1" applyBorder="1" applyAlignment="1">
      <alignment horizontal="center" vertical="center" shrinkToFit="1"/>
    </xf>
    <xf numFmtId="0" fontId="2" fillId="0" borderId="11" xfId="1" applyNumberFormat="1" applyFont="1" applyBorder="1" applyAlignment="1">
      <alignment horizontal="left" vertical="center" shrinkToFit="1"/>
    </xf>
    <xf numFmtId="0" fontId="2" fillId="0" borderId="9" xfId="6" applyFont="1" applyBorder="1" applyAlignment="1">
      <alignment horizontal="left" vertical="center" shrinkToFit="1"/>
    </xf>
    <xf numFmtId="0" fontId="2" fillId="0" borderId="9" xfId="1" applyNumberFormat="1" applyFont="1" applyBorder="1" applyAlignment="1">
      <alignment horizontal="left" vertical="center" shrinkToFit="1"/>
    </xf>
    <xf numFmtId="0" fontId="2" fillId="0" borderId="10" xfId="3" applyFont="1" applyBorder="1" applyAlignment="1">
      <alignment horizontal="left" vertical="center" shrinkToFit="1"/>
    </xf>
    <xf numFmtId="0" fontId="2" fillId="0" borderId="5" xfId="6" applyFont="1" applyBorder="1" applyAlignment="1">
      <alignment horizontal="left" vertical="center" shrinkToFit="1"/>
    </xf>
    <xf numFmtId="0" fontId="2" fillId="0" borderId="3" xfId="6" applyFont="1" applyBorder="1" applyAlignment="1">
      <alignment horizontal="left" vertical="center" shrinkToFit="1"/>
    </xf>
    <xf numFmtId="0" fontId="2" fillId="0" borderId="5" xfId="1" applyNumberFormat="1" applyFont="1" applyBorder="1" applyAlignment="1">
      <alignment horizontal="left" vertical="center" shrinkToFit="1"/>
    </xf>
    <xf numFmtId="41" fontId="2" fillId="0" borderId="5" xfId="1" applyFont="1" applyBorder="1" applyAlignment="1">
      <alignment horizontal="center" vertical="center" shrinkToFit="1"/>
    </xf>
    <xf numFmtId="0" fontId="2" fillId="0" borderId="12" xfId="1" applyNumberFormat="1" applyFont="1" applyBorder="1" applyAlignment="1">
      <alignment horizontal="left" vertical="center" shrinkToFit="1"/>
    </xf>
    <xf numFmtId="0" fontId="2" fillId="0" borderId="10" xfId="6" applyFont="1" applyBorder="1" applyAlignment="1">
      <alignment horizontal="left" vertical="center" wrapText="1" shrinkToFit="1"/>
    </xf>
    <xf numFmtId="0" fontId="2" fillId="0" borderId="15" xfId="8" applyFont="1" applyBorder="1" applyAlignment="1">
      <alignment horizontal="left" vertical="center" shrinkToFit="1"/>
    </xf>
    <xf numFmtId="0" fontId="2" fillId="0" borderId="15" xfId="24" applyFont="1" applyBorder="1" applyAlignment="1">
      <alignment horizontal="left" vertical="center" shrinkToFit="1"/>
    </xf>
    <xf numFmtId="0" fontId="2" fillId="0" borderId="10" xfId="8" applyFont="1" applyBorder="1" applyAlignment="1">
      <alignment horizontal="left" vertical="center" shrinkToFit="1"/>
    </xf>
    <xf numFmtId="0" fontId="2" fillId="0" borderId="10" xfId="24" applyFont="1" applyBorder="1" applyAlignment="1">
      <alignment horizontal="left" vertical="center" shrinkToFit="1"/>
    </xf>
    <xf numFmtId="0" fontId="2" fillId="0" borderId="5" xfId="8" applyFont="1" applyBorder="1" applyAlignment="1">
      <alignment horizontal="left" vertical="center" shrinkToFit="1"/>
    </xf>
    <xf numFmtId="0" fontId="2" fillId="0" borderId="0" xfId="6" applyFont="1" applyAlignment="1">
      <alignment horizontal="left" vertical="center" shrinkToFit="1"/>
    </xf>
    <xf numFmtId="0" fontId="2" fillId="0" borderId="2" xfId="6" applyFont="1" applyBorder="1" applyAlignment="1">
      <alignment horizontal="left" vertical="center" shrinkToFit="1"/>
    </xf>
    <xf numFmtId="41" fontId="17" fillId="0" borderId="10" xfId="1" applyFont="1" applyBorder="1" applyAlignment="1">
      <alignment horizontal="right" vertical="center" shrinkToFit="1"/>
    </xf>
    <xf numFmtId="41" fontId="17" fillId="0" borderId="10" xfId="1" applyFont="1" applyBorder="1" applyAlignment="1">
      <alignment horizontal="center" vertical="center" shrinkToFit="1"/>
    </xf>
    <xf numFmtId="0" fontId="2" fillId="0" borderId="0" xfId="6" applyFont="1" applyAlignment="1">
      <alignment horizontal="center" vertical="center"/>
    </xf>
    <xf numFmtId="41" fontId="2" fillId="0" borderId="0" xfId="1" applyFont="1" applyAlignment="1">
      <alignment horizontal="center" vertical="center"/>
    </xf>
    <xf numFmtId="41" fontId="2" fillId="0" borderId="0" xfId="1" applyFont="1" applyAlignment="1">
      <alignment horizontal="left" vertical="center" shrinkToFit="1"/>
    </xf>
    <xf numFmtId="0" fontId="2" fillId="0" borderId="0" xfId="6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3" fillId="0" borderId="0" xfId="0" applyNumberFormat="1" applyFont="1" applyAlignment="1">
      <alignment horizontal="center" vertical="center"/>
    </xf>
    <xf numFmtId="0" fontId="14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4" fillId="3" borderId="11" xfId="0" applyNumberFormat="1" applyFont="1" applyFill="1" applyBorder="1" applyAlignment="1">
      <alignment horizontal="center" vertical="center"/>
    </xf>
    <xf numFmtId="0" fontId="4" fillId="3" borderId="5" xfId="0" applyNumberFormat="1" applyFont="1" applyFill="1" applyBorder="1" applyAlignment="1">
      <alignment horizontal="center" vertical="center"/>
    </xf>
    <xf numFmtId="0" fontId="20" fillId="4" borderId="11" xfId="0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horizontal="center" vertical="center"/>
    </xf>
    <xf numFmtId="0" fontId="4" fillId="3" borderId="10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0" fontId="5" fillId="0" borderId="0" xfId="0" applyNumberFormat="1" applyFont="1" applyAlignment="1">
      <alignment horizontal="left" vertical="center" wrapText="1"/>
    </xf>
    <xf numFmtId="0" fontId="5" fillId="0" borderId="0" xfId="0" applyNumberFormat="1" applyFont="1" applyAlignment="1">
      <alignment horizontal="left" vertical="center"/>
    </xf>
    <xf numFmtId="0" fontId="2" fillId="2" borderId="4" xfId="1" applyNumberFormat="1" applyFont="1" applyFill="1" applyBorder="1" applyAlignment="1">
      <alignment horizontal="center" vertical="center" shrinkToFit="1"/>
    </xf>
    <xf numFmtId="0" fontId="2" fillId="2" borderId="15" xfId="1" applyNumberFormat="1" applyFont="1" applyFill="1" applyBorder="1" applyAlignment="1">
      <alignment horizontal="center" vertical="center" shrinkToFit="1"/>
    </xf>
    <xf numFmtId="0" fontId="3" fillId="3" borderId="7" xfId="6" applyFont="1" applyFill="1" applyBorder="1" applyAlignment="1">
      <alignment horizontal="center" vertical="center" shrinkToFit="1"/>
    </xf>
    <xf numFmtId="0" fontId="3" fillId="3" borderId="6" xfId="6" applyFont="1" applyFill="1" applyBorder="1" applyAlignment="1">
      <alignment horizontal="center" vertical="center" shrinkToFit="1"/>
    </xf>
    <xf numFmtId="0" fontId="3" fillId="3" borderId="14" xfId="6" applyFont="1" applyFill="1" applyBorder="1" applyAlignment="1">
      <alignment horizontal="center" vertical="center" shrinkToFit="1"/>
    </xf>
    <xf numFmtId="0" fontId="3" fillId="3" borderId="7" xfId="1" applyNumberFormat="1" applyFont="1" applyFill="1" applyBorder="1" applyAlignment="1">
      <alignment horizontal="center" vertical="center" shrinkToFit="1"/>
    </xf>
    <xf numFmtId="0" fontId="3" fillId="3" borderId="6" xfId="1" applyNumberFormat="1" applyFont="1" applyFill="1" applyBorder="1" applyAlignment="1">
      <alignment horizontal="center" vertical="center" shrinkToFit="1"/>
    </xf>
    <xf numFmtId="0" fontId="3" fillId="3" borderId="14" xfId="1" applyNumberFormat="1" applyFont="1" applyFill="1" applyBorder="1" applyAlignment="1">
      <alignment horizontal="center" vertical="center" shrinkToFit="1"/>
    </xf>
    <xf numFmtId="0" fontId="12" fillId="0" borderId="0" xfId="3" applyFont="1" applyAlignment="1">
      <alignment horizontal="center" vertical="center" shrinkToFit="1"/>
    </xf>
    <xf numFmtId="0" fontId="3" fillId="0" borderId="0" xfId="3" applyFont="1" applyAlignment="1">
      <alignment horizontal="right" vertical="center"/>
    </xf>
    <xf numFmtId="0" fontId="3" fillId="3" borderId="10" xfId="6" applyFont="1" applyFill="1" applyBorder="1" applyAlignment="1">
      <alignment horizontal="center" vertical="center" shrinkToFit="1"/>
    </xf>
    <xf numFmtId="0" fontId="21" fillId="4" borderId="11" xfId="3" applyFont="1" applyFill="1" applyBorder="1" applyAlignment="1">
      <alignment horizontal="center" vertical="center" wrapText="1" shrinkToFit="1"/>
    </xf>
    <xf numFmtId="0" fontId="21" fillId="4" borderId="5" xfId="3" applyFont="1" applyFill="1" applyBorder="1" applyAlignment="1">
      <alignment horizontal="center" vertical="center" wrapText="1" shrinkToFit="1"/>
    </xf>
    <xf numFmtId="0" fontId="3" fillId="3" borderId="11" xfId="3" applyFont="1" applyFill="1" applyBorder="1" applyAlignment="1">
      <alignment horizontal="center" vertical="center" wrapText="1" shrinkToFit="1"/>
    </xf>
    <xf numFmtId="0" fontId="3" fillId="3" borderId="7" xfId="3" applyFont="1" applyFill="1" applyBorder="1" applyAlignment="1">
      <alignment horizontal="center" vertical="center" wrapText="1" shrinkToFit="1"/>
    </xf>
    <xf numFmtId="0" fontId="3" fillId="3" borderId="5" xfId="3" applyFont="1" applyFill="1" applyBorder="1" applyAlignment="1">
      <alignment horizontal="center" vertical="center" wrapText="1" shrinkToFit="1"/>
    </xf>
    <xf numFmtId="181" fontId="17" fillId="0" borderId="0" xfId="1" applyNumberFormat="1" applyFont="1" applyFill="1" applyBorder="1" applyAlignment="1">
      <alignment horizontal="right" vertical="center" shrinkToFit="1"/>
    </xf>
    <xf numFmtId="41" fontId="3" fillId="3" borderId="13" xfId="1" applyNumberFormat="1" applyFont="1" applyFill="1" applyBorder="1" applyAlignment="1">
      <alignment horizontal="center" vertical="center" shrinkToFit="1"/>
    </xf>
    <xf numFmtId="41" fontId="3" fillId="3" borderId="14" xfId="1" applyNumberFormat="1" applyFont="1" applyFill="1" applyBorder="1" applyAlignment="1">
      <alignment horizontal="center" vertical="center" shrinkToFit="1"/>
    </xf>
    <xf numFmtId="0" fontId="3" fillId="3" borderId="11" xfId="0" applyNumberFormat="1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/>
    </xf>
    <xf numFmtId="0" fontId="3" fillId="3" borderId="4" xfId="3" applyNumberFormat="1" applyFont="1" applyFill="1" applyBorder="1" applyAlignment="1">
      <alignment horizontal="center" vertical="center"/>
    </xf>
    <xf numFmtId="0" fontId="3" fillId="3" borderId="1" xfId="3" applyNumberFormat="1" applyFont="1" applyFill="1" applyBorder="1" applyAlignment="1">
      <alignment horizontal="center" vertical="center"/>
    </xf>
    <xf numFmtId="0" fontId="3" fillId="3" borderId="15" xfId="3" applyNumberFormat="1" applyFont="1" applyFill="1" applyBorder="1" applyAlignment="1">
      <alignment horizontal="center" vertical="center"/>
    </xf>
    <xf numFmtId="181" fontId="2" fillId="0" borderId="8" xfId="1" applyNumberFormat="1" applyFont="1" applyFill="1" applyBorder="1" applyAlignment="1" applyProtection="1">
      <alignment horizontal="right" vertical="center" shrinkToFit="1"/>
    </xf>
    <xf numFmtId="181" fontId="10" fillId="0" borderId="1" xfId="1" applyNumberFormat="1" applyFont="1" applyFill="1" applyBorder="1" applyAlignment="1">
      <alignment horizontal="right" vertical="center" shrinkToFit="1"/>
    </xf>
    <xf numFmtId="181" fontId="17" fillId="0" borderId="8" xfId="1" applyNumberFormat="1" applyFont="1" applyFill="1" applyBorder="1" applyAlignment="1">
      <alignment horizontal="right" vertical="center" shrinkToFit="1"/>
    </xf>
    <xf numFmtId="181" fontId="2" fillId="0" borderId="1" xfId="1" applyNumberFormat="1" applyFont="1" applyFill="1" applyBorder="1" applyAlignment="1">
      <alignment horizontal="right" vertical="center" shrinkToFit="1"/>
    </xf>
    <xf numFmtId="181" fontId="17" fillId="0" borderId="6" xfId="1" applyNumberFormat="1" applyFont="1" applyFill="1" applyBorder="1" applyAlignment="1">
      <alignment horizontal="right" vertical="center" shrinkToFit="1"/>
    </xf>
    <xf numFmtId="181" fontId="2" fillId="0" borderId="0" xfId="1" applyNumberFormat="1" applyFont="1" applyFill="1" applyBorder="1" applyAlignment="1">
      <alignment horizontal="right" vertical="center" shrinkToFit="1"/>
    </xf>
    <xf numFmtId="0" fontId="2" fillId="2" borderId="4" xfId="3" applyNumberFormat="1" applyFont="1" applyFill="1" applyBorder="1" applyAlignment="1">
      <alignment horizontal="center" vertical="center" shrinkToFit="1"/>
    </xf>
    <xf numFmtId="0" fontId="2" fillId="2" borderId="15" xfId="3" applyNumberFormat="1" applyFont="1" applyFill="1" applyBorder="1" applyAlignment="1">
      <alignment horizontal="center" vertical="center" shrinkToFit="1"/>
    </xf>
    <xf numFmtId="181" fontId="10" fillId="2" borderId="1" xfId="1" applyNumberFormat="1" applyFont="1" applyFill="1" applyBorder="1" applyAlignment="1">
      <alignment horizontal="right" vertical="center" shrinkToFit="1"/>
    </xf>
    <xf numFmtId="181" fontId="2" fillId="0" borderId="8" xfId="1" applyNumberFormat="1" applyFont="1" applyFill="1" applyBorder="1" applyAlignment="1">
      <alignment horizontal="right" vertical="center"/>
    </xf>
    <xf numFmtId="0" fontId="2" fillId="2" borderId="7" xfId="3" applyNumberFormat="1" applyFont="1" applyFill="1" applyBorder="1" applyAlignment="1">
      <alignment horizontal="center" vertical="center" shrinkToFit="1"/>
    </xf>
    <xf numFmtId="0" fontId="2" fillId="2" borderId="14" xfId="3" applyNumberFormat="1" applyFont="1" applyFill="1" applyBorder="1" applyAlignment="1">
      <alignment horizontal="center" vertical="center" shrinkToFit="1"/>
    </xf>
    <xf numFmtId="181" fontId="2" fillId="0" borderId="6" xfId="1" applyNumberFormat="1" applyFont="1" applyFill="1" applyBorder="1" applyAlignment="1" applyProtection="1">
      <alignment horizontal="right" vertical="center" shrinkToFit="1"/>
    </xf>
    <xf numFmtId="181" fontId="2" fillId="0" borderId="8" xfId="1" applyNumberFormat="1" applyFont="1" applyFill="1" applyBorder="1" applyAlignment="1">
      <alignment horizontal="right" vertical="center" shrinkToFit="1"/>
    </xf>
    <xf numFmtId="0" fontId="12" fillId="0" borderId="0" xfId="3" applyNumberFormat="1" applyFont="1" applyFill="1" applyAlignment="1">
      <alignment horizontal="left" vertical="center"/>
    </xf>
    <xf numFmtId="0" fontId="3" fillId="3" borderId="4" xfId="3" applyNumberFormat="1" applyFont="1" applyFill="1" applyBorder="1" applyAlignment="1">
      <alignment horizontal="center" vertical="center" shrinkToFit="1"/>
    </xf>
    <xf numFmtId="0" fontId="3" fillId="3" borderId="1" xfId="3" applyNumberFormat="1" applyFont="1" applyFill="1" applyBorder="1" applyAlignment="1">
      <alignment horizontal="center" vertical="center" shrinkToFit="1"/>
    </xf>
    <xf numFmtId="0" fontId="3" fillId="3" borderId="15" xfId="3" applyNumberFormat="1" applyFont="1" applyFill="1" applyBorder="1" applyAlignment="1">
      <alignment horizontal="center" vertical="center" shrinkToFit="1"/>
    </xf>
    <xf numFmtId="0" fontId="3" fillId="3" borderId="11" xfId="3" applyNumberFormat="1" applyFont="1" applyFill="1" applyBorder="1" applyAlignment="1">
      <alignment horizontal="center" vertical="center" wrapText="1" shrinkToFit="1"/>
    </xf>
    <xf numFmtId="0" fontId="3" fillId="3" borderId="7" xfId="3" applyNumberFormat="1" applyFont="1" applyFill="1" applyBorder="1" applyAlignment="1">
      <alignment horizontal="center" vertical="center" wrapText="1" shrinkToFit="1"/>
    </xf>
    <xf numFmtId="181" fontId="2" fillId="2" borderId="1" xfId="1" applyNumberFormat="1" applyFont="1" applyFill="1" applyBorder="1" applyAlignment="1">
      <alignment horizontal="right" vertical="center" shrinkToFit="1"/>
    </xf>
    <xf numFmtId="181" fontId="3" fillId="3" borderId="1" xfId="1" applyNumberFormat="1" applyFont="1" applyFill="1" applyBorder="1" applyAlignment="1">
      <alignment horizontal="right" vertical="center" shrinkToFit="1"/>
    </xf>
    <xf numFmtId="181" fontId="2" fillId="0" borderId="6" xfId="1" applyNumberFormat="1" applyFont="1" applyFill="1" applyBorder="1" applyAlignment="1">
      <alignment horizontal="right" vertical="center" shrinkToFit="1"/>
    </xf>
    <xf numFmtId="181" fontId="10" fillId="0" borderId="8" xfId="1" applyNumberFormat="1" applyFont="1" applyFill="1" applyBorder="1" applyAlignment="1">
      <alignment horizontal="right" vertical="center" shrinkToFit="1"/>
    </xf>
    <xf numFmtId="181" fontId="17" fillId="2" borderId="1" xfId="1" applyNumberFormat="1" applyFont="1" applyFill="1" applyBorder="1" applyAlignment="1">
      <alignment horizontal="right" vertical="center" shrinkToFit="1"/>
    </xf>
    <xf numFmtId="181" fontId="17" fillId="0" borderId="1" xfId="1" applyNumberFormat="1" applyFont="1" applyFill="1" applyBorder="1" applyAlignment="1">
      <alignment horizontal="right" vertical="center" shrinkToFit="1"/>
    </xf>
    <xf numFmtId="0" fontId="12" fillId="0" borderId="0" xfId="3" applyFont="1" applyAlignment="1">
      <alignment horizontal="left" vertical="center"/>
    </xf>
    <xf numFmtId="0" fontId="3" fillId="3" borderId="4" xfId="3" applyFont="1" applyFill="1" applyBorder="1" applyAlignment="1">
      <alignment horizontal="center" vertical="center"/>
    </xf>
    <xf numFmtId="0" fontId="3" fillId="3" borderId="1" xfId="3" applyFont="1" applyFill="1" applyBorder="1" applyAlignment="1">
      <alignment horizontal="center" vertical="center"/>
    </xf>
    <xf numFmtId="0" fontId="3" fillId="3" borderId="15" xfId="3" applyFont="1" applyFill="1" applyBorder="1" applyAlignment="1">
      <alignment horizontal="center" vertical="center"/>
    </xf>
    <xf numFmtId="41" fontId="3" fillId="3" borderId="13" xfId="1" applyFont="1" applyFill="1" applyBorder="1" applyAlignment="1">
      <alignment horizontal="center" vertical="center" shrinkToFit="1"/>
    </xf>
    <xf numFmtId="41" fontId="3" fillId="3" borderId="14" xfId="1" applyFont="1" applyFill="1" applyBorder="1" applyAlignment="1">
      <alignment horizontal="center" vertical="center" shrinkToFit="1"/>
    </xf>
    <xf numFmtId="0" fontId="3" fillId="3" borderId="11" xfId="8" applyFont="1" applyFill="1" applyBorder="1" applyAlignment="1">
      <alignment horizontal="center" vertical="center"/>
    </xf>
    <xf numFmtId="0" fontId="3" fillId="3" borderId="5" xfId="8" applyFont="1" applyFill="1" applyBorder="1" applyAlignment="1">
      <alignment horizontal="center" vertical="center"/>
    </xf>
    <xf numFmtId="0" fontId="3" fillId="3" borderId="11" xfId="8" applyFont="1" applyFill="1" applyBorder="1" applyAlignment="1">
      <alignment horizontal="center" vertical="center" shrinkToFit="1"/>
    </xf>
    <xf numFmtId="0" fontId="3" fillId="3" borderId="5" xfId="8" applyFont="1" applyFill="1" applyBorder="1" applyAlignment="1">
      <alignment horizontal="center" vertical="center" shrinkToFit="1"/>
    </xf>
    <xf numFmtId="0" fontId="3" fillId="3" borderId="3" xfId="8" applyFont="1" applyFill="1" applyBorder="1">
      <alignment vertical="center"/>
    </xf>
  </cellXfs>
  <cellStyles count="29">
    <cellStyle name="쉼표 [0]" xfId="1" builtinId="6"/>
    <cellStyle name="쉼표 [0] 2" xfId="5" xr:uid="{00000000-0005-0000-0000-000001000000}"/>
    <cellStyle name="쉼표 [0] 2 11 2" xfId="10" xr:uid="{00000000-0005-0000-0000-000002000000}"/>
    <cellStyle name="쉼표 [0] 2 11 2 4" xfId="23" xr:uid="{00000000-0005-0000-0000-000003000000}"/>
    <cellStyle name="쉼표 [0] 2 15 2" xfId="17" xr:uid="{00000000-0005-0000-0000-000004000000}"/>
    <cellStyle name="쉼표 [0] 22" xfId="28" xr:uid="{040F59F1-F801-4D6E-A17E-DAEE46B3447E}"/>
    <cellStyle name="쉼표 [0] 3" xfId="7" xr:uid="{00000000-0005-0000-0000-000005000000}"/>
    <cellStyle name="쉼표 [0] 5" xfId="13" xr:uid="{00000000-0005-0000-0000-000006000000}"/>
    <cellStyle name="표준" xfId="0" builtinId="0"/>
    <cellStyle name="표준 2" xfId="4" xr:uid="{00000000-0005-0000-0000-000009000000}"/>
    <cellStyle name="표준 2 10 2" xfId="16" xr:uid="{00000000-0005-0000-0000-00000A000000}"/>
    <cellStyle name="표준 2 4" xfId="27" xr:uid="{9F3BABFB-C25E-4B40-86DC-3F4B44634041}"/>
    <cellStyle name="표준 2 7 2 2 2 2 2 3 2" xfId="24" xr:uid="{00000000-0005-0000-0000-00000B000000}"/>
    <cellStyle name="표준 2 7 2 2 3 2 2 2" xfId="22" xr:uid="{00000000-0005-0000-0000-00000C000000}"/>
    <cellStyle name="표준 2 7 2 2 5" xfId="14" xr:uid="{00000000-0005-0000-0000-00000D000000}"/>
    <cellStyle name="표준 2 7 2 2 5 2 2" xfId="19" xr:uid="{00000000-0005-0000-0000-00000E000000}"/>
    <cellStyle name="표준 3 2" xfId="8" xr:uid="{00000000-0005-0000-0000-00000F000000}"/>
    <cellStyle name="표준 3 5 2 2 3" xfId="11" xr:uid="{00000000-0005-0000-0000-000010000000}"/>
    <cellStyle name="표준 3 5 2 2 3 2" xfId="15" xr:uid="{00000000-0005-0000-0000-000011000000}"/>
    <cellStyle name="표준 3 5 2 2 3 2 2" xfId="20" xr:uid="{00000000-0005-0000-0000-000012000000}"/>
    <cellStyle name="표준 3 5 2 2 3 3" xfId="18" xr:uid="{00000000-0005-0000-0000-000013000000}"/>
    <cellStyle name="표준 4" xfId="9" xr:uid="{00000000-0005-0000-0000-000014000000}"/>
    <cellStyle name="표준 4 24" xfId="21" xr:uid="{00000000-0005-0000-0000-000015000000}"/>
    <cellStyle name="표준 5 2 2 2" xfId="25" xr:uid="{00000000-0005-0000-0000-000016000000}"/>
    <cellStyle name="표준 6 21 2" xfId="26" xr:uid="{00000000-0005-0000-0000-000017000000}"/>
    <cellStyle name="표준 7" xfId="12" xr:uid="{00000000-0005-0000-0000-000018000000}"/>
    <cellStyle name="표준_06_녹야순회_1차추경예산서(1)" xfId="6" xr:uid="{00000000-0005-0000-0000-000019000000}"/>
    <cellStyle name="표준_2분기 예산(남부)" xfId="2" xr:uid="{00000000-0005-0000-0000-00001A000000}"/>
    <cellStyle name="표준_Sheet1" xfId="3" xr:uid="{00000000-0005-0000-0000-00001B000000}"/>
  </cellStyles>
  <dxfs count="14"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9" defaultPivotStyle="PivotStyleLight16">
    <tableStyle name="Normal Style 1 - Accent 1" pivot="0" count="7" xr9:uid="{00000000-0011-0000-FFFF-FFFF00000000}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 xr9:uid="{00000000-0011-0000-FFFF-FFFF01000000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5</xdr:row>
      <xdr:rowOff>967740</xdr:rowOff>
    </xdr:from>
    <xdr:to>
      <xdr:col>11</xdr:col>
      <xdr:colOff>472440</xdr:colOff>
      <xdr:row>5</xdr:row>
      <xdr:rowOff>1005840</xdr:rowOff>
    </xdr:to>
    <xdr:pic>
      <xdr:nvPicPr>
        <xdr:cNvPr id="2" name="_x186634944" descr="EMB0000030841d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/>
        <a:srcRect t="71390"/>
        <a:stretch>
          <a:fillRect/>
        </a:stretch>
      </xdr:blipFill>
      <xdr:spPr>
        <a:xfrm>
          <a:off x="381000" y="2305050"/>
          <a:ext cx="9534525" cy="476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60960</xdr:colOff>
      <xdr:row>24</xdr:row>
      <xdr:rowOff>60960</xdr:rowOff>
    </xdr:from>
    <xdr:to>
      <xdr:col>8</xdr:col>
      <xdr:colOff>670560</xdr:colOff>
      <xdr:row>27</xdr:row>
      <xdr:rowOff>152400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710" t="24870" r="28820" b="61200"/>
        <a:stretch>
          <a:fillRect/>
        </a:stretch>
      </xdr:blipFill>
      <xdr:spPr>
        <a:xfrm>
          <a:off x="2619375" y="6572250"/>
          <a:ext cx="5000625" cy="771525"/>
        </a:xfrm>
        <a:prstGeom prst="rect">
          <a:avLst/>
        </a:prstGeom>
      </xdr:spPr>
    </xdr:pic>
    <xdr:clientData/>
  </xdr:twoCellAnchor>
  <xdr:twoCellAnchor>
    <xdr:from>
      <xdr:col>0</xdr:col>
      <xdr:colOff>304800</xdr:colOff>
      <xdr:row>5</xdr:row>
      <xdr:rowOff>963928</xdr:rowOff>
    </xdr:from>
    <xdr:to>
      <xdr:col>11</xdr:col>
      <xdr:colOff>466725</xdr:colOff>
      <xdr:row>5</xdr:row>
      <xdr:rowOff>1000122</xdr:rowOff>
    </xdr:to>
    <xdr:pic>
      <xdr:nvPicPr>
        <xdr:cNvPr id="4" name="_x186634944" descr="EMB0000030841d9">
          <a:extLst>
            <a:ext uri="{FF2B5EF4-FFF2-40B4-BE49-F238E27FC236}">
              <a16:creationId xmlns:a16="http://schemas.microsoft.com/office/drawing/2014/main" id="{7706846F-B0CA-4E2B-9BFF-4D9C6125C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1388"/>
        <a:stretch>
          <a:fillRect/>
        </a:stretch>
      </xdr:blipFill>
      <xdr:spPr bwMode="auto">
        <a:xfrm>
          <a:off x="304800" y="1821178"/>
          <a:ext cx="8543925" cy="36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6:L26"/>
  <sheetViews>
    <sheetView tabSelected="1" view="pageBreakPreview" zoomScaleNormal="100" zoomScaleSheetLayoutView="100" workbookViewId="0">
      <selection activeCell="B35" sqref="B35"/>
    </sheetView>
  </sheetViews>
  <sheetFormatPr defaultColWidth="8.88671875" defaultRowHeight="13.5" x14ac:dyDescent="0.15"/>
  <cols>
    <col min="1" max="16384" width="8.88671875" style="3"/>
  </cols>
  <sheetData>
    <row r="6" spans="1:12" ht="80.099999999999994" customHeight="1" x14ac:dyDescent="0.15">
      <c r="A6" s="859" t="s">
        <v>627</v>
      </c>
      <c r="B6" s="859"/>
      <c r="C6" s="859"/>
      <c r="D6" s="859"/>
      <c r="E6" s="859"/>
      <c r="F6" s="859"/>
      <c r="G6" s="859"/>
      <c r="H6" s="859"/>
      <c r="I6" s="859"/>
      <c r="J6" s="859"/>
      <c r="K6" s="859"/>
      <c r="L6" s="859"/>
    </row>
    <row r="14" spans="1:12" ht="24.95" customHeight="1" x14ac:dyDescent="0.15">
      <c r="E14" s="860" t="s">
        <v>797</v>
      </c>
      <c r="F14" s="860"/>
      <c r="G14" s="860"/>
      <c r="H14" s="860"/>
    </row>
    <row r="16" spans="1:12" x14ac:dyDescent="0.15">
      <c r="D16" s="1"/>
      <c r="E16" s="1"/>
      <c r="F16" s="1"/>
      <c r="G16" s="1"/>
      <c r="H16" s="1"/>
      <c r="I16" s="1"/>
    </row>
    <row r="17" spans="4:9" x14ac:dyDescent="0.15">
      <c r="D17" s="1"/>
      <c r="E17" s="1"/>
      <c r="F17" s="1"/>
      <c r="G17" s="1"/>
      <c r="H17" s="1"/>
      <c r="I17" s="1"/>
    </row>
    <row r="23" spans="4:9" ht="13.5" customHeight="1" x14ac:dyDescent="0.15">
      <c r="D23" s="69"/>
      <c r="E23" s="69"/>
      <c r="F23" s="69"/>
      <c r="G23" s="69"/>
      <c r="H23" s="69"/>
      <c r="I23" s="69"/>
    </row>
    <row r="24" spans="4:9" ht="13.5" customHeight="1" x14ac:dyDescent="0.15">
      <c r="D24" s="69"/>
      <c r="E24" s="69"/>
      <c r="F24" s="69"/>
      <c r="G24" s="69"/>
      <c r="H24" s="69"/>
      <c r="I24" s="69"/>
    </row>
    <row r="25" spans="4:9" ht="13.5" customHeight="1" x14ac:dyDescent="0.15">
      <c r="D25" s="69"/>
      <c r="E25" s="69"/>
      <c r="F25" s="69"/>
      <c r="G25" s="69"/>
      <c r="H25" s="69"/>
      <c r="I25" s="69"/>
    </row>
    <row r="26" spans="4:9" ht="13.5" customHeight="1" x14ac:dyDescent="0.15">
      <c r="D26" s="27"/>
      <c r="E26" s="27"/>
      <c r="F26" s="27"/>
      <c r="G26" s="27"/>
      <c r="H26" s="27"/>
      <c r="I26" s="27"/>
    </row>
  </sheetData>
  <sheetProtection sheet="1" objects="1" scenarios="1"/>
  <mergeCells count="2">
    <mergeCell ref="A6:L6"/>
    <mergeCell ref="E14:H14"/>
  </mergeCells>
  <phoneticPr fontId="16" type="noConversion"/>
  <printOptions horizontalCentered="1"/>
  <pageMargins left="0.7086111307144165" right="0.7086111307144165" top="0.74750000238418579" bottom="0.74750000238418579" header="0.31486111879348755" footer="0.31486111879348755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F20"/>
  <sheetViews>
    <sheetView view="pageBreakPreview" zoomScaleNormal="100" zoomScaleSheetLayoutView="100" workbookViewId="0">
      <selection activeCell="I35" sqref="I35"/>
    </sheetView>
  </sheetViews>
  <sheetFormatPr defaultColWidth="8.88671875" defaultRowHeight="14.25" x14ac:dyDescent="0.15"/>
  <cols>
    <col min="1" max="1" width="6.5546875" style="24" customWidth="1"/>
    <col min="2" max="2" width="28.5546875" style="68" customWidth="1"/>
    <col min="3" max="4" width="20.5546875" style="68" customWidth="1"/>
    <col min="5" max="6" width="18.5546875" style="68" customWidth="1"/>
    <col min="7" max="16384" width="8.88671875" style="24"/>
  </cols>
  <sheetData>
    <row r="2" spans="1:6" ht="50.1" customHeight="1" x14ac:dyDescent="0.15">
      <c r="A2" s="861" t="s">
        <v>425</v>
      </c>
      <c r="B2" s="861"/>
      <c r="C2" s="861"/>
      <c r="D2" s="861"/>
      <c r="E2" s="861"/>
      <c r="F2" s="861"/>
    </row>
    <row r="3" spans="1:6" ht="15" customHeight="1" x14ac:dyDescent="0.15">
      <c r="A3" s="25"/>
      <c r="B3" s="25"/>
      <c r="C3" s="25"/>
      <c r="D3" s="25"/>
      <c r="E3" s="25"/>
      <c r="F3" s="25"/>
    </row>
    <row r="4" spans="1:6" ht="15" customHeight="1" x14ac:dyDescent="0.15">
      <c r="B4" s="98"/>
      <c r="C4" s="98"/>
      <c r="D4" s="98"/>
      <c r="E4" s="98"/>
      <c r="F4" s="98"/>
    </row>
    <row r="5" spans="1:6" s="233" customFormat="1" ht="30" customHeight="1" x14ac:dyDescent="0.15">
      <c r="A5" s="862" t="s">
        <v>628</v>
      </c>
      <c r="B5" s="862"/>
      <c r="C5" s="862"/>
      <c r="D5" s="862"/>
      <c r="E5" s="862"/>
      <c r="F5" s="862"/>
    </row>
    <row r="6" spans="1:6" ht="15" customHeight="1" x14ac:dyDescent="0.15">
      <c r="B6" s="98"/>
      <c r="C6" s="98"/>
      <c r="D6" s="98"/>
      <c r="E6" s="98"/>
      <c r="F6" s="98"/>
    </row>
    <row r="7" spans="1:6" ht="20.100000000000001" customHeight="1" x14ac:dyDescent="0.15">
      <c r="B7" s="863" t="s">
        <v>321</v>
      </c>
      <c r="C7" s="865" t="s">
        <v>630</v>
      </c>
      <c r="D7" s="865" t="s">
        <v>631</v>
      </c>
      <c r="E7" s="867" t="s">
        <v>18</v>
      </c>
      <c r="F7" s="867"/>
    </row>
    <row r="8" spans="1:6" ht="20.100000000000001" customHeight="1" x14ac:dyDescent="0.15">
      <c r="B8" s="864"/>
      <c r="C8" s="866"/>
      <c r="D8" s="866"/>
      <c r="E8" s="99" t="s">
        <v>3</v>
      </c>
      <c r="F8" s="99" t="s">
        <v>437</v>
      </c>
    </row>
    <row r="9" spans="1:6" ht="30" customHeight="1" x14ac:dyDescent="0.15">
      <c r="B9" s="12" t="s">
        <v>311</v>
      </c>
      <c r="C9" s="62">
        <f>SUM(C10)</f>
        <v>5025694707</v>
      </c>
      <c r="D9" s="62">
        <f>SUM(D10)</f>
        <v>5474794916</v>
      </c>
      <c r="E9" s="60">
        <f>SUM(E10)</f>
        <v>-449100209</v>
      </c>
      <c r="F9" s="132">
        <f>SUM(F10)</f>
        <v>-8.2030508154289375E-2</v>
      </c>
    </row>
    <row r="10" spans="1:6" ht="39.950000000000003" customHeight="1" x14ac:dyDescent="0.15">
      <c r="B10" s="26" t="s">
        <v>578</v>
      </c>
      <c r="C10" s="63">
        <v>5025694707</v>
      </c>
      <c r="D10" s="63">
        <v>5474794916</v>
      </c>
      <c r="E10" s="61">
        <f>SUM(C10-D10)</f>
        <v>-449100209</v>
      </c>
      <c r="F10" s="133">
        <f>SUM(E10/D10)</f>
        <v>-8.2030508154289375E-2</v>
      </c>
    </row>
    <row r="11" spans="1:6" x14ac:dyDescent="0.15">
      <c r="B11" s="98"/>
      <c r="C11" s="98"/>
      <c r="D11" s="98"/>
      <c r="E11" s="98"/>
      <c r="F11" s="98"/>
    </row>
    <row r="12" spans="1:6" ht="15" customHeight="1" x14ac:dyDescent="0.15">
      <c r="B12" s="98"/>
      <c r="C12" s="98"/>
      <c r="D12" s="98"/>
      <c r="E12" s="98"/>
      <c r="F12" s="98"/>
    </row>
    <row r="13" spans="1:6" s="233" customFormat="1" ht="30" customHeight="1" x14ac:dyDescent="0.15">
      <c r="A13" s="868" t="s">
        <v>629</v>
      </c>
      <c r="B13" s="868"/>
      <c r="C13" s="868"/>
      <c r="D13" s="868"/>
      <c r="E13" s="868"/>
      <c r="F13" s="868"/>
    </row>
    <row r="14" spans="1:6" ht="15" customHeight="1" x14ac:dyDescent="0.15">
      <c r="B14" s="97"/>
      <c r="C14" s="97"/>
      <c r="D14" s="97"/>
      <c r="E14" s="97"/>
      <c r="F14" s="97"/>
    </row>
    <row r="15" spans="1:6" ht="30" customHeight="1" x14ac:dyDescent="0.15">
      <c r="A15" s="869" t="s">
        <v>190</v>
      </c>
      <c r="B15" s="869"/>
      <c r="C15" s="869"/>
      <c r="D15" s="869"/>
      <c r="E15" s="869"/>
      <c r="F15" s="869"/>
    </row>
    <row r="16" spans="1:6" ht="15" customHeight="1" x14ac:dyDescent="0.15">
      <c r="B16" s="97"/>
      <c r="C16" s="97"/>
      <c r="D16" s="97"/>
      <c r="E16" s="97"/>
      <c r="F16" s="97"/>
    </row>
    <row r="17" spans="1:6" ht="30" customHeight="1" x14ac:dyDescent="0.15">
      <c r="A17" s="869" t="s">
        <v>189</v>
      </c>
      <c r="B17" s="869"/>
      <c r="C17" s="869"/>
      <c r="D17" s="869"/>
      <c r="E17" s="869"/>
      <c r="F17" s="869"/>
    </row>
    <row r="18" spans="1:6" ht="15" customHeight="1" x14ac:dyDescent="0.15">
      <c r="B18" s="97"/>
      <c r="C18" s="97"/>
      <c r="D18" s="97"/>
      <c r="E18" s="97"/>
      <c r="F18" s="97"/>
    </row>
    <row r="19" spans="1:6" ht="30" customHeight="1" x14ac:dyDescent="0.15">
      <c r="A19" s="869" t="s">
        <v>185</v>
      </c>
      <c r="B19" s="869"/>
      <c r="C19" s="869"/>
      <c r="D19" s="869"/>
      <c r="E19" s="869"/>
      <c r="F19" s="869"/>
    </row>
    <row r="20" spans="1:6" ht="30" customHeight="1" x14ac:dyDescent="0.15">
      <c r="A20" s="870" t="s">
        <v>188</v>
      </c>
      <c r="B20" s="870"/>
      <c r="C20" s="870"/>
      <c r="D20" s="870"/>
      <c r="E20" s="870"/>
      <c r="F20" s="870"/>
    </row>
  </sheetData>
  <sheetProtection sheet="1" objects="1" scenarios="1"/>
  <mergeCells count="11">
    <mergeCell ref="A13:F13"/>
    <mergeCell ref="A15:F15"/>
    <mergeCell ref="A17:F17"/>
    <mergeCell ref="A19:F19"/>
    <mergeCell ref="A20:F20"/>
    <mergeCell ref="A2:F2"/>
    <mergeCell ref="A5:F5"/>
    <mergeCell ref="B7:B8"/>
    <mergeCell ref="C7:C8"/>
    <mergeCell ref="D7:D8"/>
    <mergeCell ref="E7:F7"/>
  </mergeCells>
  <phoneticPr fontId="16" type="noConversion"/>
  <printOptions horizontalCentered="1"/>
  <pageMargins left="0.59041666984558105" right="0.59041666984558105" top="0.59041666984558105" bottom="0.39347222447395325" header="0.31486111879348755" footer="0.31486111879348755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E284E-E506-4F90-B358-BCC3849CBA1A}">
  <dimension ref="A1:L76"/>
  <sheetViews>
    <sheetView view="pageBreakPreview" zoomScale="80" zoomScaleNormal="100" zoomScaleSheetLayoutView="80" workbookViewId="0">
      <selection activeCell="I35" sqref="I35"/>
    </sheetView>
  </sheetViews>
  <sheetFormatPr defaultColWidth="8.88671875" defaultRowHeight="12" x14ac:dyDescent="0.15"/>
  <cols>
    <col min="1" max="2" width="9.77734375" style="851" customWidth="1"/>
    <col min="3" max="3" width="15.77734375" style="855" customWidth="1"/>
    <col min="4" max="6" width="12.77734375" style="856" customWidth="1"/>
    <col min="7" max="7" width="9.77734375" style="857" customWidth="1"/>
    <col min="8" max="8" width="9.77734375" style="851" customWidth="1"/>
    <col min="9" max="9" width="15.77734375" style="858" customWidth="1"/>
    <col min="10" max="11" width="12.77734375" style="858" customWidth="1"/>
    <col min="12" max="12" width="12.77734375" style="856" customWidth="1"/>
    <col min="13" max="16384" width="8.88671875" style="828"/>
  </cols>
  <sheetData>
    <row r="1" spans="1:12" s="257" customFormat="1" ht="30" customHeight="1" x14ac:dyDescent="0.15">
      <c r="A1" s="879" t="s">
        <v>798</v>
      </c>
      <c r="B1" s="879"/>
      <c r="C1" s="879"/>
      <c r="D1" s="879"/>
      <c r="E1" s="879"/>
      <c r="F1" s="879"/>
      <c r="G1" s="879"/>
      <c r="H1" s="879"/>
      <c r="I1" s="879"/>
      <c r="J1" s="879"/>
      <c r="K1" s="879"/>
      <c r="L1" s="879"/>
    </row>
    <row r="2" spans="1:12" s="257" customFormat="1" ht="15" customHeight="1" x14ac:dyDescent="0.15">
      <c r="A2" s="880"/>
      <c r="B2" s="880"/>
      <c r="C2" s="880"/>
      <c r="D2" s="880"/>
      <c r="E2" s="880"/>
      <c r="F2" s="880"/>
      <c r="G2" s="880"/>
      <c r="H2" s="880"/>
      <c r="I2" s="880"/>
      <c r="J2" s="880"/>
      <c r="K2" s="880"/>
      <c r="L2" s="880"/>
    </row>
    <row r="3" spans="1:12" s="257" customFormat="1" ht="24.95" customHeight="1" x14ac:dyDescent="0.15">
      <c r="A3" s="444"/>
      <c r="B3" s="444"/>
      <c r="C3" s="443"/>
      <c r="D3" s="442"/>
      <c r="E3" s="442"/>
      <c r="F3" s="442"/>
      <c r="G3" s="826"/>
      <c r="H3" s="444"/>
      <c r="I3" s="442"/>
      <c r="J3" s="442"/>
      <c r="K3" s="442"/>
      <c r="L3" s="827" t="s">
        <v>505</v>
      </c>
    </row>
    <row r="4" spans="1:12" ht="24.95" customHeight="1" x14ac:dyDescent="0.15">
      <c r="A4" s="881" t="s">
        <v>799</v>
      </c>
      <c r="B4" s="881"/>
      <c r="C4" s="881"/>
      <c r="D4" s="882" t="s">
        <v>632</v>
      </c>
      <c r="E4" s="882" t="s">
        <v>633</v>
      </c>
      <c r="F4" s="884" t="s">
        <v>320</v>
      </c>
      <c r="G4" s="881" t="s">
        <v>799</v>
      </c>
      <c r="H4" s="881"/>
      <c r="I4" s="881"/>
      <c r="J4" s="882" t="s">
        <v>632</v>
      </c>
      <c r="K4" s="882" t="s">
        <v>633</v>
      </c>
      <c r="L4" s="884" t="s">
        <v>320</v>
      </c>
    </row>
    <row r="5" spans="1:12" ht="24.95" customHeight="1" x14ac:dyDescent="0.15">
      <c r="A5" s="829" t="s">
        <v>14</v>
      </c>
      <c r="B5" s="829" t="s">
        <v>5</v>
      </c>
      <c r="C5" s="829" t="s">
        <v>6</v>
      </c>
      <c r="D5" s="883"/>
      <c r="E5" s="883"/>
      <c r="F5" s="885"/>
      <c r="G5" s="830" t="s">
        <v>14</v>
      </c>
      <c r="H5" s="830" t="s">
        <v>5</v>
      </c>
      <c r="I5" s="830" t="s">
        <v>6</v>
      </c>
      <c r="J5" s="883"/>
      <c r="K5" s="883"/>
      <c r="L5" s="886"/>
    </row>
    <row r="6" spans="1:12" ht="24.95" customHeight="1" x14ac:dyDescent="0.15">
      <c r="A6" s="873" t="s">
        <v>800</v>
      </c>
      <c r="B6" s="874"/>
      <c r="C6" s="875"/>
      <c r="D6" s="831">
        <f>SUM(D7+D14+D17+D23+D27+D31+D35+D39)</f>
        <v>5025694707</v>
      </c>
      <c r="E6" s="831">
        <f>SUM(E7+E14+E17+E23+E27+E31+E35+E39)</f>
        <v>5474794916</v>
      </c>
      <c r="F6" s="831">
        <f>SUM(F7+F14+F17+F23+F27+F31+F35+F39)</f>
        <v>-449100209</v>
      </c>
      <c r="G6" s="876" t="s">
        <v>801</v>
      </c>
      <c r="H6" s="877"/>
      <c r="I6" s="878"/>
      <c r="J6" s="831">
        <f>SUM(J7+J27+J32+J63+J66+J70+J73)</f>
        <v>5025694707</v>
      </c>
      <c r="K6" s="831">
        <f t="shared" ref="K6:L6" si="0">SUM(K7+K27+K32+K63+K66+K70+K73)</f>
        <v>5474794916</v>
      </c>
      <c r="L6" s="831">
        <f t="shared" si="0"/>
        <v>-449100209</v>
      </c>
    </row>
    <row r="7" spans="1:12" ht="24.95" customHeight="1" x14ac:dyDescent="0.15">
      <c r="A7" s="832" t="s">
        <v>454</v>
      </c>
      <c r="B7" s="871" t="s">
        <v>21</v>
      </c>
      <c r="C7" s="872"/>
      <c r="D7" s="316">
        <f>SUM(D8)</f>
        <v>815020890</v>
      </c>
      <c r="E7" s="316">
        <f>SUM(E8)</f>
        <v>1273324900</v>
      </c>
      <c r="F7" s="316">
        <f>SUM(F8)</f>
        <v>-458304010</v>
      </c>
      <c r="G7" s="832" t="s">
        <v>474</v>
      </c>
      <c r="H7" s="871" t="s">
        <v>21</v>
      </c>
      <c r="I7" s="872"/>
      <c r="J7" s="316">
        <f>SUM(J8+J15+J19)</f>
        <v>1073400623</v>
      </c>
      <c r="K7" s="316">
        <f t="shared" ref="K7:L7" si="1">SUM(K8+K15+K19)</f>
        <v>1071623980</v>
      </c>
      <c r="L7" s="316">
        <f t="shared" si="1"/>
        <v>1776643</v>
      </c>
    </row>
    <row r="8" spans="1:12" ht="24.95" customHeight="1" x14ac:dyDescent="0.15">
      <c r="A8" s="833"/>
      <c r="B8" s="834" t="s">
        <v>481</v>
      </c>
      <c r="C8" s="835" t="s">
        <v>11</v>
      </c>
      <c r="D8" s="293">
        <f>SUM(D9:D13)</f>
        <v>815020890</v>
      </c>
      <c r="E8" s="293">
        <f>SUM(E9:E13)</f>
        <v>1273324900</v>
      </c>
      <c r="F8" s="293">
        <f>SUM(F9:F13)</f>
        <v>-458304010</v>
      </c>
      <c r="G8" s="836"/>
      <c r="H8" s="834" t="s">
        <v>489</v>
      </c>
      <c r="I8" s="835" t="s">
        <v>11</v>
      </c>
      <c r="J8" s="293">
        <f>SUM(J9:J14)</f>
        <v>981799740</v>
      </c>
      <c r="K8" s="293">
        <f t="shared" ref="K8:L8" si="2">SUM(K9:K14)</f>
        <v>955090750</v>
      </c>
      <c r="L8" s="293">
        <f t="shared" si="2"/>
        <v>26708990</v>
      </c>
    </row>
    <row r="9" spans="1:12" ht="24.75" customHeight="1" x14ac:dyDescent="0.15">
      <c r="A9" s="837"/>
      <c r="B9" s="833"/>
      <c r="C9" s="834" t="s">
        <v>143</v>
      </c>
      <c r="D9" s="390">
        <v>1232400</v>
      </c>
      <c r="E9" s="390">
        <v>16824000</v>
      </c>
      <c r="F9" s="293">
        <f>SUM(D9-E9)</f>
        <v>-15591600</v>
      </c>
      <c r="G9" s="838"/>
      <c r="H9" s="836"/>
      <c r="I9" s="787" t="s">
        <v>476</v>
      </c>
      <c r="J9" s="390">
        <v>646038150</v>
      </c>
      <c r="K9" s="390">
        <v>642616860</v>
      </c>
      <c r="L9" s="293">
        <f t="shared" ref="L9:L14" si="3">SUM(J9-K9)</f>
        <v>3421290</v>
      </c>
    </row>
    <row r="10" spans="1:12" ht="24.95" customHeight="1" x14ac:dyDescent="0.15">
      <c r="A10" s="837"/>
      <c r="B10" s="837"/>
      <c r="C10" s="834" t="s">
        <v>802</v>
      </c>
      <c r="D10" s="390">
        <v>1200000</v>
      </c>
      <c r="E10" s="390">
        <v>3000000</v>
      </c>
      <c r="F10" s="293">
        <f>SUM(D10-E10)</f>
        <v>-1800000</v>
      </c>
      <c r="G10" s="837"/>
      <c r="H10" s="838"/>
      <c r="I10" s="787" t="s">
        <v>478</v>
      </c>
      <c r="J10" s="390">
        <v>170016260</v>
      </c>
      <c r="K10" s="390">
        <v>157103960</v>
      </c>
      <c r="L10" s="293">
        <f t="shared" si="3"/>
        <v>12912300</v>
      </c>
    </row>
    <row r="11" spans="1:12" ht="24.95" customHeight="1" x14ac:dyDescent="0.15">
      <c r="A11" s="837"/>
      <c r="B11" s="837"/>
      <c r="C11" s="839" t="s">
        <v>95</v>
      </c>
      <c r="D11" s="390">
        <v>650000</v>
      </c>
      <c r="E11" s="390">
        <v>0</v>
      </c>
      <c r="F11" s="293">
        <f>SUM(D11-E11)</f>
        <v>650000</v>
      </c>
      <c r="G11" s="838"/>
      <c r="H11" s="837"/>
      <c r="I11" s="787" t="s">
        <v>803</v>
      </c>
      <c r="J11" s="390">
        <v>0</v>
      </c>
      <c r="K11" s="390">
        <v>0</v>
      </c>
      <c r="L11" s="293">
        <f t="shared" si="3"/>
        <v>0</v>
      </c>
    </row>
    <row r="12" spans="1:12" ht="24.95" customHeight="1" x14ac:dyDescent="0.15">
      <c r="A12" s="837"/>
      <c r="B12" s="837"/>
      <c r="C12" s="839" t="s">
        <v>99</v>
      </c>
      <c r="D12" s="390">
        <v>720000</v>
      </c>
      <c r="E12" s="390">
        <v>1200000</v>
      </c>
      <c r="F12" s="293">
        <f>SUM(D12-E12)</f>
        <v>-480000</v>
      </c>
      <c r="G12" s="838"/>
      <c r="H12" s="838"/>
      <c r="I12" s="787" t="s">
        <v>58</v>
      </c>
      <c r="J12" s="390">
        <v>70588390</v>
      </c>
      <c r="K12" s="390">
        <v>66130740</v>
      </c>
      <c r="L12" s="293">
        <f t="shared" si="3"/>
        <v>4457650</v>
      </c>
    </row>
    <row r="13" spans="1:12" ht="24.95" customHeight="1" x14ac:dyDescent="0.15">
      <c r="A13" s="837"/>
      <c r="B13" s="837"/>
      <c r="C13" s="834" t="s">
        <v>804</v>
      </c>
      <c r="D13" s="390">
        <v>811218490</v>
      </c>
      <c r="E13" s="390">
        <v>1252300900</v>
      </c>
      <c r="F13" s="293">
        <f>SUM(D13-E13)</f>
        <v>-441082410</v>
      </c>
      <c r="G13" s="838"/>
      <c r="H13" s="838"/>
      <c r="I13" s="787" t="s">
        <v>75</v>
      </c>
      <c r="J13" s="390">
        <v>80509600</v>
      </c>
      <c r="K13" s="390">
        <v>81569190</v>
      </c>
      <c r="L13" s="293">
        <f t="shared" si="3"/>
        <v>-1059590</v>
      </c>
    </row>
    <row r="14" spans="1:12" ht="24.95" customHeight="1" x14ac:dyDescent="0.15">
      <c r="A14" s="832" t="s">
        <v>805</v>
      </c>
      <c r="B14" s="871" t="s">
        <v>21</v>
      </c>
      <c r="C14" s="872"/>
      <c r="D14" s="316">
        <f t="shared" ref="D14:F15" si="4">SUM(D15)</f>
        <v>0</v>
      </c>
      <c r="E14" s="316">
        <f t="shared" si="4"/>
        <v>0</v>
      </c>
      <c r="F14" s="316">
        <f t="shared" si="4"/>
        <v>0</v>
      </c>
      <c r="G14" s="838"/>
      <c r="H14" s="838"/>
      <c r="I14" s="787" t="s">
        <v>347</v>
      </c>
      <c r="J14" s="390">
        <v>14647340</v>
      </c>
      <c r="K14" s="390">
        <v>7670000</v>
      </c>
      <c r="L14" s="293">
        <f t="shared" si="3"/>
        <v>6977340</v>
      </c>
    </row>
    <row r="15" spans="1:12" ht="24.95" customHeight="1" x14ac:dyDescent="0.15">
      <c r="A15" s="833"/>
      <c r="B15" s="834" t="s">
        <v>806</v>
      </c>
      <c r="C15" s="835" t="s">
        <v>11</v>
      </c>
      <c r="D15" s="293">
        <f t="shared" si="4"/>
        <v>0</v>
      </c>
      <c r="E15" s="293">
        <f t="shared" si="4"/>
        <v>0</v>
      </c>
      <c r="F15" s="293">
        <f t="shared" si="4"/>
        <v>0</v>
      </c>
      <c r="G15" s="838"/>
      <c r="H15" s="834" t="s">
        <v>350</v>
      </c>
      <c r="I15" s="835" t="s">
        <v>11</v>
      </c>
      <c r="J15" s="293">
        <f>SUM(J16:J18)</f>
        <v>10673050</v>
      </c>
      <c r="K15" s="293">
        <f t="shared" ref="K15:L15" si="5">SUM(K16:K18)</f>
        <v>11600000</v>
      </c>
      <c r="L15" s="293">
        <f t="shared" si="5"/>
        <v>-926950</v>
      </c>
    </row>
    <row r="16" spans="1:12" ht="24.95" customHeight="1" x14ac:dyDescent="0.15">
      <c r="A16" s="840"/>
      <c r="B16" s="834"/>
      <c r="C16" s="834" t="s">
        <v>807</v>
      </c>
      <c r="D16" s="390">
        <v>0</v>
      </c>
      <c r="E16" s="390">
        <v>0</v>
      </c>
      <c r="F16" s="293">
        <f>SUM(D16-E16)</f>
        <v>0</v>
      </c>
      <c r="G16" s="838"/>
      <c r="H16" s="838"/>
      <c r="I16" s="787" t="s">
        <v>344</v>
      </c>
      <c r="J16" s="390">
        <v>6360000</v>
      </c>
      <c r="K16" s="390">
        <v>4800000</v>
      </c>
      <c r="L16" s="293">
        <f>SUM(J16-K16)</f>
        <v>1560000</v>
      </c>
    </row>
    <row r="17" spans="1:12" ht="24.95" customHeight="1" x14ac:dyDescent="0.15">
      <c r="A17" s="832" t="s">
        <v>322</v>
      </c>
      <c r="B17" s="871" t="s">
        <v>21</v>
      </c>
      <c r="C17" s="872"/>
      <c r="D17" s="316">
        <f>SUM(D18)</f>
        <v>3813669120</v>
      </c>
      <c r="E17" s="316">
        <f>SUM(E18)</f>
        <v>3868467930</v>
      </c>
      <c r="F17" s="316">
        <f>SUM(F18)</f>
        <v>-54798810</v>
      </c>
      <c r="G17" s="838"/>
      <c r="H17" s="838"/>
      <c r="I17" s="787" t="s">
        <v>808</v>
      </c>
      <c r="J17" s="390">
        <v>0</v>
      </c>
      <c r="K17" s="390">
        <v>0</v>
      </c>
      <c r="L17" s="293">
        <f>SUM(J17-K17)</f>
        <v>0</v>
      </c>
    </row>
    <row r="18" spans="1:12" ht="24.95" customHeight="1" x14ac:dyDescent="0.15">
      <c r="A18" s="833"/>
      <c r="B18" s="834" t="s">
        <v>307</v>
      </c>
      <c r="C18" s="835" t="s">
        <v>11</v>
      </c>
      <c r="D18" s="293">
        <f>SUM(D19:D22)</f>
        <v>3813669120</v>
      </c>
      <c r="E18" s="293">
        <f>SUM(E19:E22)</f>
        <v>3868467930</v>
      </c>
      <c r="F18" s="293">
        <f>SUM(F19:F22)</f>
        <v>-54798810</v>
      </c>
      <c r="G18" s="838"/>
      <c r="H18" s="838"/>
      <c r="I18" s="787" t="s">
        <v>484</v>
      </c>
      <c r="J18" s="390">
        <v>4313050</v>
      </c>
      <c r="K18" s="390">
        <v>6800000</v>
      </c>
      <c r="L18" s="293">
        <f>SUM(J18-K18)</f>
        <v>-2486950</v>
      </c>
    </row>
    <row r="19" spans="1:12" ht="24.95" customHeight="1" x14ac:dyDescent="0.15">
      <c r="A19" s="837"/>
      <c r="B19" s="837"/>
      <c r="C19" s="834" t="s">
        <v>323</v>
      </c>
      <c r="D19" s="390">
        <v>969555000</v>
      </c>
      <c r="E19" s="390">
        <v>978468300</v>
      </c>
      <c r="F19" s="293">
        <f>SUM(D19-E19)</f>
        <v>-8913300</v>
      </c>
      <c r="G19" s="838"/>
      <c r="H19" s="834" t="s">
        <v>475</v>
      </c>
      <c r="I19" s="835" t="s">
        <v>11</v>
      </c>
      <c r="J19" s="293">
        <f>SUM(J20:J26)</f>
        <v>80927833</v>
      </c>
      <c r="K19" s="293">
        <f t="shared" ref="K19:L19" si="6">SUM(K20:K26)</f>
        <v>104933230</v>
      </c>
      <c r="L19" s="293">
        <f t="shared" si="6"/>
        <v>-24005397</v>
      </c>
    </row>
    <row r="20" spans="1:12" ht="24.95" customHeight="1" x14ac:dyDescent="0.15">
      <c r="A20" s="837"/>
      <c r="B20" s="837"/>
      <c r="C20" s="834" t="s">
        <v>809</v>
      </c>
      <c r="D20" s="390">
        <v>1707785140</v>
      </c>
      <c r="E20" s="390">
        <v>1750990395</v>
      </c>
      <c r="F20" s="293">
        <f>SUM(D20-E20)</f>
        <v>-43205255</v>
      </c>
      <c r="G20" s="838"/>
      <c r="H20" s="838"/>
      <c r="I20" s="787" t="s">
        <v>446</v>
      </c>
      <c r="J20" s="390">
        <v>12286800</v>
      </c>
      <c r="K20" s="390">
        <v>27754500</v>
      </c>
      <c r="L20" s="293">
        <f t="shared" ref="L20:L26" si="7">SUM(J20-K20)</f>
        <v>-15467700</v>
      </c>
    </row>
    <row r="21" spans="1:12" ht="24.95" customHeight="1" x14ac:dyDescent="0.15">
      <c r="A21" s="837"/>
      <c r="B21" s="837"/>
      <c r="C21" s="834" t="s">
        <v>810</v>
      </c>
      <c r="D21" s="390">
        <v>1119108980</v>
      </c>
      <c r="E21" s="390">
        <v>1139009235</v>
      </c>
      <c r="F21" s="293">
        <f>SUM(D21-E21)</f>
        <v>-19900255</v>
      </c>
      <c r="G21" s="838"/>
      <c r="H21" s="838"/>
      <c r="I21" s="787" t="s">
        <v>59</v>
      </c>
      <c r="J21" s="390">
        <v>43122833</v>
      </c>
      <c r="K21" s="390">
        <v>43583730</v>
      </c>
      <c r="L21" s="293">
        <f t="shared" si="7"/>
        <v>-460897</v>
      </c>
    </row>
    <row r="22" spans="1:12" ht="24.95" customHeight="1" x14ac:dyDescent="0.15">
      <c r="A22" s="837"/>
      <c r="B22" s="841"/>
      <c r="C22" s="834" t="s">
        <v>319</v>
      </c>
      <c r="D22" s="390">
        <v>17220000</v>
      </c>
      <c r="E22" s="390">
        <v>0</v>
      </c>
      <c r="F22" s="293">
        <f>SUM(D22-E22)</f>
        <v>17220000</v>
      </c>
      <c r="G22" s="838"/>
      <c r="H22" s="838"/>
      <c r="I22" s="787" t="s">
        <v>353</v>
      </c>
      <c r="J22" s="390">
        <v>14643670</v>
      </c>
      <c r="K22" s="390">
        <v>16080000</v>
      </c>
      <c r="L22" s="293">
        <f t="shared" si="7"/>
        <v>-1436330</v>
      </c>
    </row>
    <row r="23" spans="1:12" ht="24.95" customHeight="1" x14ac:dyDescent="0.15">
      <c r="A23" s="832" t="s">
        <v>326</v>
      </c>
      <c r="B23" s="871" t="s">
        <v>21</v>
      </c>
      <c r="C23" s="872"/>
      <c r="D23" s="316">
        <f>SUM(D24)</f>
        <v>9170000</v>
      </c>
      <c r="E23" s="316">
        <f>SUM(E24)</f>
        <v>2100000</v>
      </c>
      <c r="F23" s="316">
        <f>SUM(F24)</f>
        <v>7070000</v>
      </c>
      <c r="G23" s="838"/>
      <c r="H23" s="838"/>
      <c r="I23" s="787" t="s">
        <v>358</v>
      </c>
      <c r="J23" s="390">
        <v>2013630</v>
      </c>
      <c r="K23" s="390">
        <v>2490000</v>
      </c>
      <c r="L23" s="293">
        <f t="shared" si="7"/>
        <v>-476370</v>
      </c>
    </row>
    <row r="24" spans="1:12" ht="24.95" customHeight="1" x14ac:dyDescent="0.15">
      <c r="A24" s="833"/>
      <c r="B24" s="834" t="s">
        <v>303</v>
      </c>
      <c r="C24" s="835" t="s">
        <v>11</v>
      </c>
      <c r="D24" s="293">
        <f>SUM(D25:D26)</f>
        <v>9170000</v>
      </c>
      <c r="E24" s="293">
        <f>SUM(E25:E26)</f>
        <v>2100000</v>
      </c>
      <c r="F24" s="293">
        <f>SUM(F25:F26)</f>
        <v>7070000</v>
      </c>
      <c r="G24" s="838"/>
      <c r="H24" s="838"/>
      <c r="I24" s="787" t="s">
        <v>461</v>
      </c>
      <c r="J24" s="390">
        <v>468000</v>
      </c>
      <c r="K24" s="390">
        <v>2460000</v>
      </c>
      <c r="L24" s="293">
        <f t="shared" si="7"/>
        <v>-1992000</v>
      </c>
    </row>
    <row r="25" spans="1:12" ht="24.95" customHeight="1" x14ac:dyDescent="0.15">
      <c r="A25" s="840"/>
      <c r="B25" s="834"/>
      <c r="C25" s="834" t="s">
        <v>296</v>
      </c>
      <c r="D25" s="390">
        <v>8170000</v>
      </c>
      <c r="E25" s="390">
        <v>1100000</v>
      </c>
      <c r="F25" s="293">
        <f>SUM(D25-E25)</f>
        <v>7070000</v>
      </c>
      <c r="G25" s="842"/>
      <c r="H25" s="842"/>
      <c r="I25" s="787" t="s">
        <v>811</v>
      </c>
      <c r="J25" s="293">
        <v>0</v>
      </c>
      <c r="K25" s="293">
        <v>0</v>
      </c>
      <c r="L25" s="293">
        <f t="shared" si="7"/>
        <v>0</v>
      </c>
    </row>
    <row r="26" spans="1:12" ht="24.95" customHeight="1" x14ac:dyDescent="0.15">
      <c r="A26" s="834"/>
      <c r="B26" s="834"/>
      <c r="C26" s="834" t="s">
        <v>313</v>
      </c>
      <c r="D26" s="390">
        <v>1000000</v>
      </c>
      <c r="E26" s="390">
        <v>1000000</v>
      </c>
      <c r="F26" s="293">
        <f>SUM(D26-E26)</f>
        <v>0</v>
      </c>
      <c r="G26" s="787"/>
      <c r="H26" s="787"/>
      <c r="I26" s="787" t="s">
        <v>357</v>
      </c>
      <c r="J26" s="390">
        <v>8392900</v>
      </c>
      <c r="K26" s="390">
        <v>12565000</v>
      </c>
      <c r="L26" s="293">
        <f t="shared" si="7"/>
        <v>-4172100</v>
      </c>
    </row>
    <row r="27" spans="1:12" ht="24.95" customHeight="1" x14ac:dyDescent="0.15">
      <c r="A27" s="832" t="s">
        <v>812</v>
      </c>
      <c r="B27" s="871" t="s">
        <v>21</v>
      </c>
      <c r="C27" s="872"/>
      <c r="D27" s="316">
        <f>SUM(D28)</f>
        <v>0</v>
      </c>
      <c r="E27" s="316">
        <f>SUM(E28)</f>
        <v>0</v>
      </c>
      <c r="F27" s="316">
        <f>SUM(F28)</f>
        <v>0</v>
      </c>
      <c r="G27" s="832" t="s">
        <v>356</v>
      </c>
      <c r="H27" s="871" t="s">
        <v>21</v>
      </c>
      <c r="I27" s="872"/>
      <c r="J27" s="316">
        <f>SUM(J28)</f>
        <v>19987823</v>
      </c>
      <c r="K27" s="316">
        <f t="shared" ref="K27:L27" si="8">SUM(K28)</f>
        <v>9000000</v>
      </c>
      <c r="L27" s="316">
        <f t="shared" si="8"/>
        <v>10987823</v>
      </c>
    </row>
    <row r="28" spans="1:12" ht="24.95" customHeight="1" x14ac:dyDescent="0.15">
      <c r="A28" s="833"/>
      <c r="B28" s="834" t="s">
        <v>813</v>
      </c>
      <c r="C28" s="835" t="s">
        <v>11</v>
      </c>
      <c r="D28" s="293">
        <f>SUM(D29:D30)</f>
        <v>0</v>
      </c>
      <c r="E28" s="293">
        <f>SUM(E29:E30)</f>
        <v>0</v>
      </c>
      <c r="F28" s="293">
        <f>SUM(F29:F30)</f>
        <v>0</v>
      </c>
      <c r="G28" s="838"/>
      <c r="H28" s="834" t="s">
        <v>465</v>
      </c>
      <c r="I28" s="835" t="s">
        <v>11</v>
      </c>
      <c r="J28" s="293">
        <f>SUM(J29:J31)</f>
        <v>19987823</v>
      </c>
      <c r="K28" s="293">
        <f t="shared" ref="K28:L28" si="9">SUM(K29:K31)</f>
        <v>9000000</v>
      </c>
      <c r="L28" s="293">
        <f t="shared" si="9"/>
        <v>10987823</v>
      </c>
    </row>
    <row r="29" spans="1:12" ht="24.95" customHeight="1" x14ac:dyDescent="0.15">
      <c r="A29" s="837"/>
      <c r="B29" s="833"/>
      <c r="C29" s="834" t="s">
        <v>814</v>
      </c>
      <c r="D29" s="390">
        <v>0</v>
      </c>
      <c r="E29" s="390">
        <v>0</v>
      </c>
      <c r="F29" s="293">
        <f>SUM(D29-E29)</f>
        <v>0</v>
      </c>
      <c r="G29" s="838"/>
      <c r="H29" s="838"/>
      <c r="I29" s="842" t="s">
        <v>436</v>
      </c>
      <c r="J29" s="843">
        <v>8837623</v>
      </c>
      <c r="K29" s="843">
        <v>3000000</v>
      </c>
      <c r="L29" s="293">
        <f>SUM(J29-K29)</f>
        <v>5837623</v>
      </c>
    </row>
    <row r="30" spans="1:12" ht="24.95" customHeight="1" x14ac:dyDescent="0.15">
      <c r="A30" s="837"/>
      <c r="B30" s="837"/>
      <c r="C30" s="834" t="s">
        <v>815</v>
      </c>
      <c r="D30" s="390">
        <v>0</v>
      </c>
      <c r="E30" s="390">
        <v>0</v>
      </c>
      <c r="F30" s="293">
        <f>SUM(D30-E30)</f>
        <v>0</v>
      </c>
      <c r="G30" s="838"/>
      <c r="H30" s="838"/>
      <c r="I30" s="787" t="s">
        <v>354</v>
      </c>
      <c r="J30" s="390">
        <v>9847800</v>
      </c>
      <c r="K30" s="390">
        <v>4000000</v>
      </c>
      <c r="L30" s="293">
        <f>SUM(J30-K30)</f>
        <v>5847800</v>
      </c>
    </row>
    <row r="31" spans="1:12" ht="24.95" customHeight="1" x14ac:dyDescent="0.15">
      <c r="A31" s="832" t="s">
        <v>473</v>
      </c>
      <c r="B31" s="871" t="s">
        <v>21</v>
      </c>
      <c r="C31" s="872"/>
      <c r="D31" s="316">
        <f>SUM(D32)</f>
        <v>15000000</v>
      </c>
      <c r="E31" s="316">
        <f>SUM(E32)</f>
        <v>15000000</v>
      </c>
      <c r="F31" s="316">
        <f>SUM(F32)</f>
        <v>0</v>
      </c>
      <c r="G31" s="838"/>
      <c r="H31" s="838"/>
      <c r="I31" s="787" t="s">
        <v>345</v>
      </c>
      <c r="J31" s="390">
        <v>1302400</v>
      </c>
      <c r="K31" s="390">
        <v>2000000</v>
      </c>
      <c r="L31" s="293">
        <f>SUM(J31-K31)</f>
        <v>-697600</v>
      </c>
    </row>
    <row r="32" spans="1:12" ht="24.95" customHeight="1" x14ac:dyDescent="0.15">
      <c r="A32" s="833"/>
      <c r="B32" s="834" t="s">
        <v>453</v>
      </c>
      <c r="C32" s="835" t="s">
        <v>11</v>
      </c>
      <c r="D32" s="293">
        <f>SUM(D33:D34)</f>
        <v>15000000</v>
      </c>
      <c r="E32" s="293">
        <f>SUM(E33:E34)</f>
        <v>15000000</v>
      </c>
      <c r="F32" s="293">
        <f>SUM(F33:F34)</f>
        <v>0</v>
      </c>
      <c r="G32" s="832" t="s">
        <v>450</v>
      </c>
      <c r="H32" s="871" t="s">
        <v>21</v>
      </c>
      <c r="I32" s="872"/>
      <c r="J32" s="316">
        <f>SUM(J33+J37+J42+J44+J46+J49+J52+J55)</f>
        <v>3543122221</v>
      </c>
      <c r="K32" s="316">
        <f t="shared" ref="K32:L32" si="10">SUM(K33+K37+K42+K44+K46+K49+K52+K55)</f>
        <v>4084587010</v>
      </c>
      <c r="L32" s="316">
        <f t="shared" si="10"/>
        <v>-541464789</v>
      </c>
    </row>
    <row r="33" spans="1:12" ht="24.95" customHeight="1" x14ac:dyDescent="0.15">
      <c r="A33" s="837"/>
      <c r="B33" s="837"/>
      <c r="C33" s="834" t="s">
        <v>349</v>
      </c>
      <c r="D33" s="390">
        <v>15000000</v>
      </c>
      <c r="E33" s="390">
        <v>15000000</v>
      </c>
      <c r="F33" s="293">
        <f>SUM(D33-E33)</f>
        <v>0</v>
      </c>
      <c r="G33" s="844"/>
      <c r="H33" s="840" t="s">
        <v>213</v>
      </c>
      <c r="I33" s="835" t="s">
        <v>11</v>
      </c>
      <c r="J33" s="293">
        <f>SUM(J34:J36)</f>
        <v>52224757</v>
      </c>
      <c r="K33" s="293">
        <f>SUM(K34:K36)</f>
        <v>60267450</v>
      </c>
      <c r="L33" s="293">
        <f>SUM(L34:L36)</f>
        <v>-8042693</v>
      </c>
    </row>
    <row r="34" spans="1:12" ht="24.95" customHeight="1" x14ac:dyDescent="0.15">
      <c r="A34" s="837"/>
      <c r="B34" s="837"/>
      <c r="C34" s="845" t="s">
        <v>816</v>
      </c>
      <c r="D34" s="390">
        <v>0</v>
      </c>
      <c r="E34" s="390">
        <v>0</v>
      </c>
      <c r="F34" s="293">
        <f>SUM(D34-E34)</f>
        <v>0</v>
      </c>
      <c r="G34" s="844"/>
      <c r="H34" s="833"/>
      <c r="I34" s="846" t="s">
        <v>325</v>
      </c>
      <c r="J34" s="320">
        <v>22692790</v>
      </c>
      <c r="K34" s="320">
        <v>36633000</v>
      </c>
      <c r="L34" s="293">
        <f>SUM(J34-K34)</f>
        <v>-13940210</v>
      </c>
    </row>
    <row r="35" spans="1:12" ht="24.95" customHeight="1" x14ac:dyDescent="0.15">
      <c r="A35" s="832" t="s">
        <v>455</v>
      </c>
      <c r="B35" s="871" t="s">
        <v>21</v>
      </c>
      <c r="C35" s="872"/>
      <c r="D35" s="316">
        <f>SUM(D36)</f>
        <v>365314697</v>
      </c>
      <c r="E35" s="316">
        <f>SUM(E36)</f>
        <v>304402086</v>
      </c>
      <c r="F35" s="316">
        <f>SUM(F36)</f>
        <v>60912611</v>
      </c>
      <c r="G35" s="844"/>
      <c r="H35" s="837"/>
      <c r="I35" s="847" t="s">
        <v>222</v>
      </c>
      <c r="J35" s="320">
        <v>1763720</v>
      </c>
      <c r="K35" s="320">
        <v>1977500</v>
      </c>
      <c r="L35" s="293">
        <f>SUM(J35-K35)</f>
        <v>-213780</v>
      </c>
    </row>
    <row r="36" spans="1:12" ht="24.95" customHeight="1" x14ac:dyDescent="0.15">
      <c r="A36" s="833"/>
      <c r="B36" s="834" t="s">
        <v>452</v>
      </c>
      <c r="C36" s="835" t="s">
        <v>11</v>
      </c>
      <c r="D36" s="293">
        <f>SUM(D37:D38)</f>
        <v>365314697</v>
      </c>
      <c r="E36" s="293">
        <f>SUM(E37:E38)</f>
        <v>304402086</v>
      </c>
      <c r="F36" s="293">
        <f>SUM(F37:F38)</f>
        <v>60912611</v>
      </c>
      <c r="G36" s="844"/>
      <c r="H36" s="840"/>
      <c r="I36" s="846" t="s">
        <v>553</v>
      </c>
      <c r="J36" s="320">
        <v>27768247</v>
      </c>
      <c r="K36" s="320">
        <v>21656950</v>
      </c>
      <c r="L36" s="293">
        <f>SUM(J36-K36)</f>
        <v>6111297</v>
      </c>
    </row>
    <row r="37" spans="1:12" ht="24.95" customHeight="1" x14ac:dyDescent="0.15">
      <c r="A37" s="837"/>
      <c r="B37" s="837"/>
      <c r="C37" s="834" t="s">
        <v>384</v>
      </c>
      <c r="D37" s="293">
        <v>359907847</v>
      </c>
      <c r="E37" s="293">
        <v>298895236</v>
      </c>
      <c r="F37" s="293">
        <f>SUM(D37-E37)</f>
        <v>61012611</v>
      </c>
      <c r="G37" s="844"/>
      <c r="H37" s="848" t="s">
        <v>331</v>
      </c>
      <c r="I37" s="835" t="s">
        <v>11</v>
      </c>
      <c r="J37" s="293">
        <f>SUM(J38:J41)</f>
        <v>8134650</v>
      </c>
      <c r="K37" s="293">
        <f>SUM(K38:K41)</f>
        <v>6960000</v>
      </c>
      <c r="L37" s="293">
        <f>SUM(L38:L41)</f>
        <v>1174650</v>
      </c>
    </row>
    <row r="38" spans="1:12" ht="24.95" customHeight="1" x14ac:dyDescent="0.15">
      <c r="A38" s="837"/>
      <c r="B38" s="837"/>
      <c r="C38" s="845" t="s">
        <v>817</v>
      </c>
      <c r="D38" s="293">
        <v>5406850</v>
      </c>
      <c r="E38" s="293">
        <v>5506850</v>
      </c>
      <c r="F38" s="293">
        <f>SUM(D38-E38)</f>
        <v>-100000</v>
      </c>
      <c r="G38" s="844"/>
      <c r="H38" s="833"/>
      <c r="I38" s="847" t="s">
        <v>227</v>
      </c>
      <c r="J38" s="320">
        <v>3170000</v>
      </c>
      <c r="K38" s="320">
        <v>1200000</v>
      </c>
      <c r="L38" s="293">
        <f>SUM(J38-K38)</f>
        <v>1970000</v>
      </c>
    </row>
    <row r="39" spans="1:12" ht="24.95" customHeight="1" x14ac:dyDescent="0.15">
      <c r="A39" s="832" t="s">
        <v>460</v>
      </c>
      <c r="B39" s="871" t="s">
        <v>21</v>
      </c>
      <c r="C39" s="872"/>
      <c r="D39" s="316">
        <f>SUM(D40)</f>
        <v>7520000</v>
      </c>
      <c r="E39" s="316">
        <f>SUM(E40)</f>
        <v>11500000</v>
      </c>
      <c r="F39" s="316">
        <f>SUM(F40)</f>
        <v>-3980000</v>
      </c>
      <c r="G39" s="844"/>
      <c r="H39" s="837"/>
      <c r="I39" s="848" t="s">
        <v>216</v>
      </c>
      <c r="J39" s="320">
        <v>3922000</v>
      </c>
      <c r="K39" s="320">
        <v>3200000</v>
      </c>
      <c r="L39" s="293">
        <f>SUM(J39-K39)</f>
        <v>722000</v>
      </c>
    </row>
    <row r="40" spans="1:12" ht="24.95" customHeight="1" x14ac:dyDescent="0.15">
      <c r="A40" s="833"/>
      <c r="B40" s="834" t="s">
        <v>467</v>
      </c>
      <c r="C40" s="835" t="s">
        <v>11</v>
      </c>
      <c r="D40" s="293">
        <f>SUM(D41:D43)</f>
        <v>7520000</v>
      </c>
      <c r="E40" s="293">
        <f>SUM(E41:E43)</f>
        <v>11500000</v>
      </c>
      <c r="F40" s="293">
        <f>SUM(F41:F43)</f>
        <v>-3980000</v>
      </c>
      <c r="G40" s="844"/>
      <c r="H40" s="837"/>
      <c r="I40" s="787" t="s">
        <v>818</v>
      </c>
      <c r="J40" s="320">
        <v>820000</v>
      </c>
      <c r="K40" s="320">
        <v>1200000</v>
      </c>
      <c r="L40" s="293">
        <f>SUM(J40-K40)</f>
        <v>-380000</v>
      </c>
    </row>
    <row r="41" spans="1:12" ht="24.95" customHeight="1" x14ac:dyDescent="0.15">
      <c r="A41" s="837"/>
      <c r="B41" s="837"/>
      <c r="C41" s="787" t="s">
        <v>819</v>
      </c>
      <c r="D41" s="293">
        <v>0</v>
      </c>
      <c r="E41" s="293"/>
      <c r="F41" s="293">
        <f>SUM(D41-E41)</f>
        <v>0</v>
      </c>
      <c r="G41" s="844"/>
      <c r="H41" s="837"/>
      <c r="I41" s="787" t="s">
        <v>220</v>
      </c>
      <c r="J41" s="320">
        <v>222650</v>
      </c>
      <c r="K41" s="320">
        <v>1360000</v>
      </c>
      <c r="L41" s="293">
        <f>SUM(J41-K41)</f>
        <v>-1137350</v>
      </c>
    </row>
    <row r="42" spans="1:12" ht="24.95" customHeight="1" x14ac:dyDescent="0.15">
      <c r="A42" s="837"/>
      <c r="B42" s="837"/>
      <c r="C42" s="834" t="s">
        <v>820</v>
      </c>
      <c r="D42" s="390">
        <v>7320000</v>
      </c>
      <c r="E42" s="390">
        <v>11300000</v>
      </c>
      <c r="F42" s="293">
        <f>SUM(D42-E42)</f>
        <v>-3980000</v>
      </c>
      <c r="G42" s="844"/>
      <c r="H42" s="849" t="s">
        <v>821</v>
      </c>
      <c r="I42" s="835" t="s">
        <v>11</v>
      </c>
      <c r="J42" s="293">
        <f>SUM(J43:J43)</f>
        <v>12250000</v>
      </c>
      <c r="K42" s="293">
        <f>SUM(K43:K43)</f>
        <v>12250000</v>
      </c>
      <c r="L42" s="293">
        <f>SUM(L43:L43)</f>
        <v>0</v>
      </c>
    </row>
    <row r="43" spans="1:12" ht="24.95" customHeight="1" x14ac:dyDescent="0.15">
      <c r="A43" s="837"/>
      <c r="B43" s="837"/>
      <c r="C43" s="834" t="s">
        <v>228</v>
      </c>
      <c r="D43" s="390">
        <v>200000</v>
      </c>
      <c r="E43" s="390">
        <v>200000</v>
      </c>
      <c r="F43" s="293">
        <f>SUM(D43-E43)</f>
        <v>0</v>
      </c>
      <c r="G43" s="844"/>
      <c r="H43" s="840"/>
      <c r="I43" s="849" t="s">
        <v>822</v>
      </c>
      <c r="J43" s="320">
        <v>12250000</v>
      </c>
      <c r="K43" s="320">
        <v>12250000</v>
      </c>
      <c r="L43" s="293">
        <f>SUM(J43-K43)</f>
        <v>0</v>
      </c>
    </row>
    <row r="44" spans="1:12" ht="24.95" customHeight="1" x14ac:dyDescent="0.15">
      <c r="A44" s="837"/>
      <c r="B44" s="837"/>
      <c r="C44" s="837"/>
      <c r="D44" s="267"/>
      <c r="E44" s="267"/>
      <c r="F44" s="267"/>
      <c r="G44" s="838"/>
      <c r="H44" s="848" t="s">
        <v>823</v>
      </c>
      <c r="I44" s="835" t="s">
        <v>11</v>
      </c>
      <c r="J44" s="293">
        <f>SUM(J45:J45)</f>
        <v>6656000</v>
      </c>
      <c r="K44" s="293">
        <f>SUM(K45:K45)</f>
        <v>6556000</v>
      </c>
      <c r="L44" s="293">
        <f>SUM(L45:L45)</f>
        <v>100000</v>
      </c>
    </row>
    <row r="45" spans="1:12" ht="24.95" customHeight="1" x14ac:dyDescent="0.15">
      <c r="A45" s="837"/>
      <c r="B45" s="837"/>
      <c r="C45" s="837"/>
      <c r="D45" s="267"/>
      <c r="E45" s="267"/>
      <c r="F45" s="267"/>
      <c r="G45" s="838"/>
      <c r="H45" s="834"/>
      <c r="I45" s="848" t="s">
        <v>824</v>
      </c>
      <c r="J45" s="293">
        <v>6656000</v>
      </c>
      <c r="K45" s="293">
        <v>6556000</v>
      </c>
      <c r="L45" s="293">
        <f>SUM(J45-K45)</f>
        <v>100000</v>
      </c>
    </row>
    <row r="46" spans="1:12" ht="24.95" customHeight="1" x14ac:dyDescent="0.15">
      <c r="A46" s="837"/>
      <c r="B46" s="837"/>
      <c r="C46" s="837"/>
      <c r="D46" s="267"/>
      <c r="E46" s="267"/>
      <c r="F46" s="267"/>
      <c r="G46" s="837"/>
      <c r="H46" s="848" t="s">
        <v>825</v>
      </c>
      <c r="I46" s="835" t="s">
        <v>11</v>
      </c>
      <c r="J46" s="293">
        <f>SUM(J47:J48)</f>
        <v>11760000</v>
      </c>
      <c r="K46" s="293">
        <f t="shared" ref="K46:L46" si="11">SUM(K47:K48)</f>
        <v>13740000</v>
      </c>
      <c r="L46" s="293">
        <f t="shared" si="11"/>
        <v>-1980000</v>
      </c>
    </row>
    <row r="47" spans="1:12" ht="24.95" customHeight="1" x14ac:dyDescent="0.15">
      <c r="A47" s="840"/>
      <c r="B47" s="840"/>
      <c r="C47" s="840"/>
      <c r="D47" s="320"/>
      <c r="E47" s="320"/>
      <c r="F47" s="320"/>
      <c r="G47" s="840"/>
      <c r="H47" s="840"/>
      <c r="I47" s="850" t="s">
        <v>826</v>
      </c>
      <c r="J47" s="293">
        <v>11420000</v>
      </c>
      <c r="K47" s="293">
        <v>13740000</v>
      </c>
      <c r="L47" s="293">
        <f>SUM(J47-K47)</f>
        <v>-2320000</v>
      </c>
    </row>
    <row r="48" spans="1:12" ht="24.95" customHeight="1" x14ac:dyDescent="0.15">
      <c r="A48" s="833"/>
      <c r="B48" s="833"/>
      <c r="C48" s="833"/>
      <c r="D48" s="286"/>
      <c r="E48" s="286"/>
      <c r="F48" s="286"/>
      <c r="G48" s="833"/>
      <c r="H48" s="833"/>
      <c r="I48" s="848" t="s">
        <v>827</v>
      </c>
      <c r="J48" s="293">
        <v>340000</v>
      </c>
      <c r="K48" s="293">
        <v>0</v>
      </c>
      <c r="L48" s="293">
        <f>SUM(J48-K48)</f>
        <v>340000</v>
      </c>
    </row>
    <row r="49" spans="1:12" ht="24.95" customHeight="1" x14ac:dyDescent="0.15">
      <c r="A49" s="837"/>
      <c r="B49" s="837"/>
      <c r="C49" s="837"/>
      <c r="D49" s="267"/>
      <c r="E49" s="267"/>
      <c r="F49" s="267"/>
      <c r="G49" s="837"/>
      <c r="H49" s="848" t="s">
        <v>828</v>
      </c>
      <c r="I49" s="835" t="s">
        <v>11</v>
      </c>
      <c r="J49" s="293">
        <f>SUM(J50:J51)</f>
        <v>12000000</v>
      </c>
      <c r="K49" s="293">
        <f t="shared" ref="K49:L49" si="12">SUM(K50:K51)</f>
        <v>18400000</v>
      </c>
      <c r="L49" s="293">
        <f t="shared" si="12"/>
        <v>-6400000</v>
      </c>
    </row>
    <row r="50" spans="1:12" ht="24.95" customHeight="1" x14ac:dyDescent="0.15">
      <c r="A50" s="837"/>
      <c r="B50" s="837"/>
      <c r="C50" s="837"/>
      <c r="D50" s="267"/>
      <c r="E50" s="267"/>
      <c r="F50" s="267"/>
      <c r="G50" s="837"/>
      <c r="H50" s="837"/>
      <c r="I50" s="850" t="s">
        <v>829</v>
      </c>
      <c r="J50" s="293">
        <v>11233670</v>
      </c>
      <c r="K50" s="293">
        <v>18400000</v>
      </c>
      <c r="L50" s="293">
        <f>SUM(J50-K50)</f>
        <v>-7166330</v>
      </c>
    </row>
    <row r="51" spans="1:12" ht="24.95" customHeight="1" x14ac:dyDescent="0.15">
      <c r="A51" s="837"/>
      <c r="B51" s="837"/>
      <c r="C51" s="837"/>
      <c r="D51" s="267"/>
      <c r="E51" s="267"/>
      <c r="F51" s="267"/>
      <c r="G51" s="837"/>
      <c r="H51" s="837"/>
      <c r="I51" s="850" t="s">
        <v>830</v>
      </c>
      <c r="J51" s="293">
        <v>766330</v>
      </c>
      <c r="K51" s="293">
        <v>0</v>
      </c>
      <c r="L51" s="293">
        <f>SUM(J51-K51)</f>
        <v>766330</v>
      </c>
    </row>
    <row r="52" spans="1:12" ht="24.95" customHeight="1" x14ac:dyDescent="0.15">
      <c r="A52" s="837"/>
      <c r="B52" s="837"/>
      <c r="C52" s="837"/>
      <c r="D52" s="267"/>
      <c r="E52" s="267"/>
      <c r="F52" s="267"/>
      <c r="G52" s="837"/>
      <c r="H52" s="848" t="s">
        <v>831</v>
      </c>
      <c r="I52" s="835" t="s">
        <v>11</v>
      </c>
      <c r="J52" s="293">
        <f>SUM(J53:J54)</f>
        <v>3422619361</v>
      </c>
      <c r="K52" s="293">
        <f>SUM(K53:K54)</f>
        <v>3966413560</v>
      </c>
      <c r="L52" s="293">
        <f>SUM(L53:L54)</f>
        <v>-543794199</v>
      </c>
    </row>
    <row r="53" spans="1:12" ht="24.95" customHeight="1" x14ac:dyDescent="0.15">
      <c r="A53" s="837"/>
      <c r="B53" s="837"/>
      <c r="C53" s="837"/>
      <c r="D53" s="267"/>
      <c r="E53" s="267"/>
      <c r="F53" s="267"/>
      <c r="G53" s="851"/>
      <c r="H53" s="852"/>
      <c r="I53" s="848" t="s">
        <v>832</v>
      </c>
      <c r="J53" s="853">
        <v>3203838551</v>
      </c>
      <c r="K53" s="293">
        <v>3727176280</v>
      </c>
      <c r="L53" s="293">
        <f>SUM(J53-K53)</f>
        <v>-523337729</v>
      </c>
    </row>
    <row r="54" spans="1:12" ht="24.95" customHeight="1" x14ac:dyDescent="0.15">
      <c r="A54" s="837"/>
      <c r="B54" s="837"/>
      <c r="C54" s="837"/>
      <c r="D54" s="267"/>
      <c r="E54" s="267"/>
      <c r="F54" s="267"/>
      <c r="G54" s="851"/>
      <c r="H54" s="841"/>
      <c r="I54" s="848" t="s">
        <v>833</v>
      </c>
      <c r="J54" s="853">
        <v>218780810</v>
      </c>
      <c r="K54" s="293">
        <v>239237280</v>
      </c>
      <c r="L54" s="293">
        <f>SUM(J54-K54)</f>
        <v>-20456470</v>
      </c>
    </row>
    <row r="55" spans="1:12" ht="24.95" customHeight="1" x14ac:dyDescent="0.15">
      <c r="A55" s="837"/>
      <c r="B55" s="837"/>
      <c r="C55" s="837"/>
      <c r="D55" s="267"/>
      <c r="E55" s="267"/>
      <c r="F55" s="267"/>
      <c r="G55" s="838"/>
      <c r="H55" s="848" t="s">
        <v>834</v>
      </c>
      <c r="I55" s="835" t="s">
        <v>11</v>
      </c>
      <c r="J55" s="293">
        <f>SUM(J56:J62)</f>
        <v>17477453</v>
      </c>
      <c r="K55" s="293">
        <f>SUM(K56:K62)</f>
        <v>0</v>
      </c>
      <c r="L55" s="293">
        <f>SUM(L56:L62)</f>
        <v>17477453</v>
      </c>
    </row>
    <row r="56" spans="1:12" ht="24.95" customHeight="1" x14ac:dyDescent="0.15">
      <c r="A56" s="837"/>
      <c r="B56" s="837"/>
      <c r="C56" s="837"/>
      <c r="D56" s="267"/>
      <c r="E56" s="267"/>
      <c r="F56" s="267"/>
      <c r="G56" s="838"/>
      <c r="H56" s="837"/>
      <c r="I56" s="848" t="s">
        <v>835</v>
      </c>
      <c r="J56" s="293">
        <v>3000000</v>
      </c>
      <c r="K56" s="293">
        <v>0</v>
      </c>
      <c r="L56" s="293">
        <f t="shared" ref="L56:L62" si="13">SUM(J56-K56)</f>
        <v>3000000</v>
      </c>
    </row>
    <row r="57" spans="1:12" ht="24.95" customHeight="1" x14ac:dyDescent="0.15">
      <c r="A57" s="837"/>
      <c r="B57" s="837"/>
      <c r="C57" s="837"/>
      <c r="D57" s="267"/>
      <c r="E57" s="267"/>
      <c r="F57" s="267"/>
      <c r="G57" s="838"/>
      <c r="H57" s="837"/>
      <c r="I57" s="848" t="s">
        <v>836</v>
      </c>
      <c r="J57" s="293">
        <v>1907110</v>
      </c>
      <c r="K57" s="293">
        <v>0</v>
      </c>
      <c r="L57" s="293">
        <f t="shared" si="13"/>
        <v>1907110</v>
      </c>
    </row>
    <row r="58" spans="1:12" ht="24.95" customHeight="1" x14ac:dyDescent="0.15">
      <c r="A58" s="837"/>
      <c r="B58" s="837"/>
      <c r="C58" s="837"/>
      <c r="D58" s="267"/>
      <c r="E58" s="267"/>
      <c r="F58" s="267"/>
      <c r="G58" s="838"/>
      <c r="H58" s="837"/>
      <c r="I58" s="848" t="s">
        <v>837</v>
      </c>
      <c r="J58" s="293">
        <v>4000000</v>
      </c>
      <c r="K58" s="293">
        <v>0</v>
      </c>
      <c r="L58" s="293">
        <f t="shared" si="13"/>
        <v>4000000</v>
      </c>
    </row>
    <row r="59" spans="1:12" ht="24.95" customHeight="1" x14ac:dyDescent="0.15">
      <c r="A59" s="837"/>
      <c r="B59" s="837"/>
      <c r="C59" s="837"/>
      <c r="D59" s="267"/>
      <c r="E59" s="267"/>
      <c r="F59" s="267"/>
      <c r="G59" s="838"/>
      <c r="H59" s="837"/>
      <c r="I59" s="848" t="s">
        <v>838</v>
      </c>
      <c r="J59" s="293">
        <v>1420343</v>
      </c>
      <c r="K59" s="293">
        <v>0</v>
      </c>
      <c r="L59" s="293">
        <f t="shared" si="13"/>
        <v>1420343</v>
      </c>
    </row>
    <row r="60" spans="1:12" ht="24.95" customHeight="1" x14ac:dyDescent="0.15">
      <c r="A60" s="837"/>
      <c r="B60" s="837"/>
      <c r="C60" s="837"/>
      <c r="D60" s="267"/>
      <c r="E60" s="267"/>
      <c r="F60" s="267"/>
      <c r="G60" s="838"/>
      <c r="H60" s="837"/>
      <c r="I60" s="848" t="s">
        <v>839</v>
      </c>
      <c r="J60" s="293">
        <v>3150000</v>
      </c>
      <c r="K60" s="293">
        <v>0</v>
      </c>
      <c r="L60" s="293">
        <f t="shared" si="13"/>
        <v>3150000</v>
      </c>
    </row>
    <row r="61" spans="1:12" ht="24.95" customHeight="1" x14ac:dyDescent="0.15">
      <c r="A61" s="837"/>
      <c r="B61" s="837"/>
      <c r="C61" s="837"/>
      <c r="D61" s="267"/>
      <c r="E61" s="267"/>
      <c r="F61" s="267"/>
      <c r="G61" s="838"/>
      <c r="H61" s="837"/>
      <c r="I61" s="848" t="s">
        <v>840</v>
      </c>
      <c r="J61" s="293">
        <v>2000000</v>
      </c>
      <c r="K61" s="293">
        <v>0</v>
      </c>
      <c r="L61" s="293">
        <f t="shared" si="13"/>
        <v>2000000</v>
      </c>
    </row>
    <row r="62" spans="1:12" ht="24.95" customHeight="1" x14ac:dyDescent="0.15">
      <c r="A62" s="837"/>
      <c r="B62" s="837"/>
      <c r="C62" s="837"/>
      <c r="D62" s="267"/>
      <c r="E62" s="267"/>
      <c r="F62" s="267"/>
      <c r="G62" s="838"/>
      <c r="H62" s="837"/>
      <c r="I62" s="848" t="s">
        <v>841</v>
      </c>
      <c r="J62" s="293">
        <v>2000000</v>
      </c>
      <c r="K62" s="293">
        <v>0</v>
      </c>
      <c r="L62" s="293">
        <f t="shared" si="13"/>
        <v>2000000</v>
      </c>
    </row>
    <row r="63" spans="1:12" ht="24.95" customHeight="1" x14ac:dyDescent="0.15">
      <c r="A63" s="837"/>
      <c r="B63" s="837"/>
      <c r="C63" s="837"/>
      <c r="D63" s="267"/>
      <c r="E63" s="267"/>
      <c r="F63" s="267"/>
      <c r="G63" s="832" t="s">
        <v>842</v>
      </c>
      <c r="H63" s="871" t="s">
        <v>21</v>
      </c>
      <c r="I63" s="872"/>
      <c r="J63" s="316">
        <f>SUM(J64)</f>
        <v>0</v>
      </c>
      <c r="K63" s="316">
        <f t="shared" ref="K63:L64" si="14">SUM(K64)</f>
        <v>0</v>
      </c>
      <c r="L63" s="316">
        <f t="shared" si="14"/>
        <v>0</v>
      </c>
    </row>
    <row r="64" spans="1:12" ht="24.95" customHeight="1" x14ac:dyDescent="0.15">
      <c r="A64" s="837"/>
      <c r="B64" s="837"/>
      <c r="C64" s="837"/>
      <c r="D64" s="267"/>
      <c r="E64" s="267"/>
      <c r="F64" s="267"/>
      <c r="G64" s="836"/>
      <c r="H64" s="834" t="s">
        <v>843</v>
      </c>
      <c r="I64" s="835" t="s">
        <v>11</v>
      </c>
      <c r="J64" s="293">
        <f>SUM(J65)</f>
        <v>0</v>
      </c>
      <c r="K64" s="293">
        <f t="shared" si="14"/>
        <v>0</v>
      </c>
      <c r="L64" s="293">
        <f t="shared" si="14"/>
        <v>0</v>
      </c>
    </row>
    <row r="65" spans="1:12" ht="24.95" customHeight="1" x14ac:dyDescent="0.15">
      <c r="A65" s="837"/>
      <c r="B65" s="837"/>
      <c r="C65" s="837"/>
      <c r="D65" s="267"/>
      <c r="E65" s="267"/>
      <c r="F65" s="267"/>
      <c r="G65" s="842"/>
      <c r="H65" s="787"/>
      <c r="I65" s="787" t="s">
        <v>844</v>
      </c>
      <c r="J65" s="390">
        <v>0</v>
      </c>
      <c r="K65" s="390">
        <v>0</v>
      </c>
      <c r="L65" s="293">
        <f>SUM(J65-K65)</f>
        <v>0</v>
      </c>
    </row>
    <row r="66" spans="1:12" ht="24.95" customHeight="1" x14ac:dyDescent="0.15">
      <c r="A66" s="837"/>
      <c r="B66" s="837"/>
      <c r="C66" s="837"/>
      <c r="D66" s="267"/>
      <c r="E66" s="267"/>
      <c r="F66" s="267"/>
      <c r="G66" s="832" t="s">
        <v>845</v>
      </c>
      <c r="H66" s="871" t="s">
        <v>21</v>
      </c>
      <c r="I66" s="872"/>
      <c r="J66" s="316">
        <f>SUM(J67)</f>
        <v>0</v>
      </c>
      <c r="K66" s="316">
        <f>SUM(K67)</f>
        <v>0</v>
      </c>
      <c r="L66" s="316">
        <f>SUM(L67)</f>
        <v>0</v>
      </c>
    </row>
    <row r="67" spans="1:12" ht="24.95" customHeight="1" x14ac:dyDescent="0.15">
      <c r="A67" s="837"/>
      <c r="B67" s="837"/>
      <c r="C67" s="837"/>
      <c r="D67" s="267"/>
      <c r="E67" s="267"/>
      <c r="F67" s="267"/>
      <c r="G67" s="836"/>
      <c r="H67" s="834" t="s">
        <v>846</v>
      </c>
      <c r="I67" s="835" t="s">
        <v>11</v>
      </c>
      <c r="J67" s="293">
        <f>SUM(J68:J69)</f>
        <v>0</v>
      </c>
      <c r="K67" s="293">
        <f>SUM(K68:K69)</f>
        <v>0</v>
      </c>
      <c r="L67" s="293">
        <f>SUM(L68:L69)</f>
        <v>0</v>
      </c>
    </row>
    <row r="68" spans="1:12" ht="24.95" customHeight="1" x14ac:dyDescent="0.15">
      <c r="A68" s="837"/>
      <c r="B68" s="837"/>
      <c r="C68" s="837"/>
      <c r="D68" s="267"/>
      <c r="E68" s="267"/>
      <c r="F68" s="267"/>
      <c r="G68" s="838"/>
      <c r="H68" s="836"/>
      <c r="I68" s="787" t="s">
        <v>847</v>
      </c>
      <c r="J68" s="390">
        <v>0</v>
      </c>
      <c r="K68" s="390">
        <v>0</v>
      </c>
      <c r="L68" s="293">
        <f>SUM(J68-K68)</f>
        <v>0</v>
      </c>
    </row>
    <row r="69" spans="1:12" ht="24.95" customHeight="1" x14ac:dyDescent="0.15">
      <c r="A69" s="840"/>
      <c r="B69" s="840"/>
      <c r="C69" s="840"/>
      <c r="D69" s="320"/>
      <c r="E69" s="320"/>
      <c r="F69" s="320"/>
      <c r="G69" s="842"/>
      <c r="H69" s="842"/>
      <c r="I69" s="787" t="s">
        <v>848</v>
      </c>
      <c r="J69" s="390">
        <v>0</v>
      </c>
      <c r="K69" s="390">
        <v>0</v>
      </c>
      <c r="L69" s="293">
        <f>SUM(J69-K69)</f>
        <v>0</v>
      </c>
    </row>
    <row r="70" spans="1:12" ht="24.95" customHeight="1" x14ac:dyDescent="0.15">
      <c r="A70" s="833"/>
      <c r="B70" s="833"/>
      <c r="C70" s="833"/>
      <c r="D70" s="286"/>
      <c r="E70" s="286"/>
      <c r="F70" s="286"/>
      <c r="G70" s="832" t="s">
        <v>442</v>
      </c>
      <c r="H70" s="871" t="s">
        <v>21</v>
      </c>
      <c r="I70" s="872"/>
      <c r="J70" s="316">
        <f t="shared" ref="J70:L71" si="15">SUM(J71)</f>
        <v>565739</v>
      </c>
      <c r="K70" s="316">
        <f t="shared" si="15"/>
        <v>2888250</v>
      </c>
      <c r="L70" s="316">
        <f t="shared" si="15"/>
        <v>-2322511</v>
      </c>
    </row>
    <row r="71" spans="1:12" ht="24.95" customHeight="1" x14ac:dyDescent="0.15">
      <c r="A71" s="837"/>
      <c r="B71" s="837"/>
      <c r="C71" s="837"/>
      <c r="D71" s="267"/>
      <c r="E71" s="267"/>
      <c r="F71" s="267"/>
      <c r="G71" s="836"/>
      <c r="H71" s="834" t="s">
        <v>469</v>
      </c>
      <c r="I71" s="835" t="s">
        <v>11</v>
      </c>
      <c r="J71" s="293">
        <f>SUM(J72)</f>
        <v>565739</v>
      </c>
      <c r="K71" s="293">
        <f t="shared" si="15"/>
        <v>2888250</v>
      </c>
      <c r="L71" s="293">
        <f t="shared" si="15"/>
        <v>-2322511</v>
      </c>
    </row>
    <row r="72" spans="1:12" ht="24.95" customHeight="1" x14ac:dyDescent="0.15">
      <c r="A72" s="837"/>
      <c r="B72" s="837"/>
      <c r="C72" s="837"/>
      <c r="D72" s="267"/>
      <c r="E72" s="267"/>
      <c r="F72" s="267"/>
      <c r="G72" s="842"/>
      <c r="H72" s="836"/>
      <c r="I72" s="787" t="s">
        <v>485</v>
      </c>
      <c r="J72" s="854">
        <v>565739</v>
      </c>
      <c r="K72" s="390">
        <v>2888250</v>
      </c>
      <c r="L72" s="293">
        <f>SUM(J72-K72)</f>
        <v>-2322511</v>
      </c>
    </row>
    <row r="73" spans="1:12" ht="24.95" customHeight="1" x14ac:dyDescent="0.15">
      <c r="A73" s="837"/>
      <c r="B73" s="837"/>
      <c r="C73" s="837"/>
      <c r="D73" s="267"/>
      <c r="E73" s="267"/>
      <c r="F73" s="267"/>
      <c r="G73" s="832" t="s">
        <v>355</v>
      </c>
      <c r="H73" s="871" t="s">
        <v>21</v>
      </c>
      <c r="I73" s="872"/>
      <c r="J73" s="316">
        <f>SUM(J74)</f>
        <v>388618301</v>
      </c>
      <c r="K73" s="316">
        <f>SUM(K74)</f>
        <v>306695676</v>
      </c>
      <c r="L73" s="316">
        <f>SUM(L74)</f>
        <v>81922625</v>
      </c>
    </row>
    <row r="74" spans="1:12" ht="24.95" customHeight="1" x14ac:dyDescent="0.15">
      <c r="A74" s="837"/>
      <c r="B74" s="837"/>
      <c r="C74" s="837"/>
      <c r="D74" s="267"/>
      <c r="E74" s="267"/>
      <c r="F74" s="267"/>
      <c r="G74" s="836"/>
      <c r="H74" s="834" t="s">
        <v>849</v>
      </c>
      <c r="I74" s="835" t="s">
        <v>11</v>
      </c>
      <c r="J74" s="293">
        <f>SUM(J75:J76)</f>
        <v>388618301</v>
      </c>
      <c r="K74" s="293">
        <f>SUM(K75:K76)</f>
        <v>306695676</v>
      </c>
      <c r="L74" s="293">
        <f>SUM(L75:L76)</f>
        <v>81922625</v>
      </c>
    </row>
    <row r="75" spans="1:12" ht="24.95" customHeight="1" x14ac:dyDescent="0.15">
      <c r="A75" s="837"/>
      <c r="B75" s="837"/>
      <c r="C75" s="837"/>
      <c r="D75" s="267"/>
      <c r="E75" s="267"/>
      <c r="F75" s="267"/>
      <c r="G75" s="838"/>
      <c r="H75" s="833"/>
      <c r="I75" s="787" t="s">
        <v>488</v>
      </c>
      <c r="J75" s="853">
        <v>17648734</v>
      </c>
      <c r="K75" s="293">
        <v>46145676</v>
      </c>
      <c r="L75" s="293">
        <f>SUM(J75-K75)</f>
        <v>-28496942</v>
      </c>
    </row>
    <row r="76" spans="1:12" ht="24.95" customHeight="1" x14ac:dyDescent="0.15">
      <c r="A76" s="840"/>
      <c r="B76" s="840"/>
      <c r="C76" s="840"/>
      <c r="D76" s="320"/>
      <c r="E76" s="320"/>
      <c r="F76" s="320"/>
      <c r="G76" s="842"/>
      <c r="H76" s="842"/>
      <c r="I76" s="787" t="s">
        <v>480</v>
      </c>
      <c r="J76" s="854">
        <v>370969567</v>
      </c>
      <c r="K76" s="390">
        <v>260550000</v>
      </c>
      <c r="L76" s="293">
        <f>SUM(J76-K76)</f>
        <v>110419567</v>
      </c>
    </row>
  </sheetData>
  <sheetProtection sheet="1" objects="1" scenarios="1"/>
  <mergeCells count="27">
    <mergeCell ref="A1:L1"/>
    <mergeCell ref="A2:L2"/>
    <mergeCell ref="A4:C4"/>
    <mergeCell ref="D4:D5"/>
    <mergeCell ref="E4:E5"/>
    <mergeCell ref="F4:F5"/>
    <mergeCell ref="G4:I4"/>
    <mergeCell ref="J4:J5"/>
    <mergeCell ref="K4:K5"/>
    <mergeCell ref="L4:L5"/>
    <mergeCell ref="B35:C35"/>
    <mergeCell ref="A6:C6"/>
    <mergeCell ref="G6:I6"/>
    <mergeCell ref="B7:C7"/>
    <mergeCell ref="H7:I7"/>
    <mergeCell ref="B14:C14"/>
    <mergeCell ref="B17:C17"/>
    <mergeCell ref="B23:C23"/>
    <mergeCell ref="B27:C27"/>
    <mergeCell ref="H27:I27"/>
    <mergeCell ref="B31:C31"/>
    <mergeCell ref="H32:I32"/>
    <mergeCell ref="B39:C39"/>
    <mergeCell ref="H63:I63"/>
    <mergeCell ref="H66:I66"/>
    <mergeCell ref="H70:I70"/>
    <mergeCell ref="H73:I73"/>
  </mergeCells>
  <phoneticPr fontId="16" type="noConversion"/>
  <printOptions horizontalCentered="1"/>
  <pageMargins left="0.39347222447395325" right="0.39347222447395325" top="0.59041666984558105" bottom="0.59041666984558105" header="0.59041666984558105" footer="0.59041666984558105"/>
  <pageSetup paperSize="9" scale="8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A155"/>
  <sheetViews>
    <sheetView view="pageBreakPreview" zoomScale="70" zoomScaleNormal="100" zoomScaleSheetLayoutView="70" workbookViewId="0">
      <selection activeCell="F37" sqref="F37"/>
    </sheetView>
  </sheetViews>
  <sheetFormatPr defaultColWidth="8.88671875" defaultRowHeight="12" x14ac:dyDescent="0.15"/>
  <cols>
    <col min="1" max="2" width="9.77734375" style="105" customWidth="1"/>
    <col min="3" max="4" width="12.77734375" style="23" customWidth="1"/>
    <col min="5" max="5" width="12.77734375" style="18" customWidth="1"/>
    <col min="6" max="6" width="12.77734375" style="23" customWidth="1"/>
    <col min="7" max="7" width="17.77734375" style="100" customWidth="1"/>
    <col min="8" max="8" width="8.77734375" style="76" customWidth="1"/>
    <col min="9" max="9" width="1.77734375" style="76" customWidth="1"/>
    <col min="10" max="10" width="4.77734375" style="76" customWidth="1"/>
    <col min="11" max="11" width="1.77734375" style="104" customWidth="1"/>
    <col min="12" max="12" width="4.77734375" style="100" customWidth="1"/>
    <col min="13" max="13" width="1.77734375" style="103" customWidth="1"/>
    <col min="14" max="14" width="10.77734375" style="102" customWidth="1"/>
    <col min="15" max="18" width="9.77734375" style="753" hidden="1" customWidth="1"/>
    <col min="19" max="22" width="9.77734375" style="753" customWidth="1"/>
    <col min="23" max="23" width="11.77734375" style="753" customWidth="1"/>
    <col min="24" max="25" width="20.77734375" style="31" customWidth="1"/>
    <col min="26" max="26" width="10.77734375" style="31" customWidth="1"/>
    <col min="27" max="27" width="24.109375" style="29" bestFit="1" customWidth="1"/>
    <col min="28" max="16384" width="8.88671875" style="23"/>
  </cols>
  <sheetData>
    <row r="1" spans="1:27" ht="30" customHeight="1" x14ac:dyDescent="0.15">
      <c r="A1" s="909" t="s">
        <v>634</v>
      </c>
      <c r="B1" s="909"/>
      <c r="C1" s="909"/>
      <c r="D1" s="909"/>
      <c r="E1" s="909"/>
      <c r="F1" s="909"/>
      <c r="G1" s="909"/>
      <c r="H1" s="909"/>
      <c r="I1" s="909"/>
      <c r="J1" s="909"/>
      <c r="K1" s="909"/>
      <c r="L1" s="909"/>
      <c r="M1" s="909"/>
      <c r="N1" s="909"/>
      <c r="O1" s="772"/>
      <c r="P1" s="773"/>
      <c r="Q1" s="754"/>
      <c r="R1" s="754"/>
      <c r="S1" s="754"/>
      <c r="T1" s="754"/>
      <c r="U1" s="754"/>
      <c r="V1" s="754"/>
    </row>
    <row r="2" spans="1:27" ht="15" customHeight="1" x14ac:dyDescent="0.15">
      <c r="A2" s="227"/>
      <c r="B2" s="227"/>
      <c r="C2" s="228"/>
      <c r="D2" s="228"/>
      <c r="E2" s="228"/>
      <c r="F2" s="228"/>
      <c r="G2" s="229"/>
      <c r="H2" s="74"/>
      <c r="I2" s="74"/>
      <c r="J2" s="74"/>
      <c r="K2" s="230"/>
      <c r="L2" s="229"/>
      <c r="M2" s="231"/>
      <c r="N2" s="232"/>
      <c r="O2" s="34"/>
      <c r="P2" s="34"/>
    </row>
    <row r="3" spans="1:27" ht="24.95" customHeight="1" x14ac:dyDescent="0.15">
      <c r="A3" s="87"/>
      <c r="B3" s="87"/>
      <c r="C3" s="81"/>
      <c r="D3" s="79"/>
      <c r="E3" s="13"/>
      <c r="F3" s="79"/>
      <c r="G3" s="131"/>
      <c r="H3" s="75"/>
      <c r="I3" s="75"/>
      <c r="K3" s="130"/>
      <c r="L3" s="130"/>
      <c r="M3" s="129"/>
      <c r="N3" s="128"/>
      <c r="V3" s="30" t="s">
        <v>505</v>
      </c>
    </row>
    <row r="4" spans="1:27" ht="20.100000000000001" customHeight="1" x14ac:dyDescent="0.15">
      <c r="A4" s="910" t="s">
        <v>409</v>
      </c>
      <c r="B4" s="911"/>
      <c r="C4" s="912"/>
      <c r="D4" s="882" t="s">
        <v>632</v>
      </c>
      <c r="E4" s="882" t="s">
        <v>633</v>
      </c>
      <c r="F4" s="913" t="s">
        <v>320</v>
      </c>
      <c r="G4" s="892" t="s">
        <v>501</v>
      </c>
      <c r="H4" s="893"/>
      <c r="I4" s="893"/>
      <c r="J4" s="893"/>
      <c r="K4" s="893"/>
      <c r="L4" s="893"/>
      <c r="M4" s="893"/>
      <c r="N4" s="893"/>
      <c r="O4" s="893"/>
      <c r="P4" s="893"/>
      <c r="Q4" s="893"/>
      <c r="R4" s="893"/>
      <c r="S4" s="893"/>
      <c r="T4" s="893"/>
      <c r="U4" s="893"/>
      <c r="V4" s="894"/>
      <c r="W4" s="888" t="s">
        <v>0</v>
      </c>
      <c r="X4" s="890" t="s">
        <v>17</v>
      </c>
      <c r="Y4" s="890" t="s">
        <v>521</v>
      </c>
      <c r="Z4" s="890" t="s">
        <v>509</v>
      </c>
    </row>
    <row r="5" spans="1:27" ht="20.100000000000001" customHeight="1" x14ac:dyDescent="0.15">
      <c r="A5" s="776" t="s">
        <v>14</v>
      </c>
      <c r="B5" s="776" t="s">
        <v>5</v>
      </c>
      <c r="C5" s="776" t="s">
        <v>6</v>
      </c>
      <c r="D5" s="883"/>
      <c r="E5" s="883"/>
      <c r="F5" s="914"/>
      <c r="G5" s="892" t="s">
        <v>497</v>
      </c>
      <c r="H5" s="893"/>
      <c r="I5" s="893"/>
      <c r="J5" s="893"/>
      <c r="K5" s="893"/>
      <c r="L5" s="893"/>
      <c r="M5" s="893"/>
      <c r="N5" s="894"/>
      <c r="O5" s="54" t="s">
        <v>7</v>
      </c>
      <c r="P5" s="54" t="s">
        <v>16</v>
      </c>
      <c r="Q5" s="54" t="s">
        <v>513</v>
      </c>
      <c r="R5" s="54" t="s">
        <v>506</v>
      </c>
      <c r="S5" s="613" t="s">
        <v>1</v>
      </c>
      <c r="T5" s="613" t="s">
        <v>20</v>
      </c>
      <c r="U5" s="613" t="s">
        <v>19</v>
      </c>
      <c r="V5" s="613" t="s">
        <v>507</v>
      </c>
      <c r="W5" s="889"/>
      <c r="X5" s="891"/>
      <c r="Y5" s="891"/>
      <c r="Z5" s="891"/>
    </row>
    <row r="6" spans="1:27" ht="20.100000000000001" customHeight="1" x14ac:dyDescent="0.15">
      <c r="A6" s="910" t="s">
        <v>438</v>
      </c>
      <c r="B6" s="911"/>
      <c r="C6" s="912"/>
      <c r="D6" s="9">
        <f>SUM(D7+D22+D92+D104+D110+D140)</f>
        <v>5025694707</v>
      </c>
      <c r="E6" s="9">
        <f>SUM(E7+E22+E92+E104+E110+E140)</f>
        <v>5474794916</v>
      </c>
      <c r="F6" s="9">
        <f>SUM(F7+F22+F92+F104+F110+F140)</f>
        <v>-449100209</v>
      </c>
      <c r="G6" s="88"/>
      <c r="H6" s="916"/>
      <c r="I6" s="916"/>
      <c r="J6" s="916"/>
      <c r="K6" s="89"/>
      <c r="L6" s="89"/>
      <c r="M6" s="86"/>
      <c r="N6" s="90"/>
      <c r="O6" s="9">
        <f t="shared" ref="O6:W6" si="0">SUM(O7+O22+O92+O104+O110+O140)</f>
        <v>1066261812.6</v>
      </c>
      <c r="P6" s="9">
        <f t="shared" si="0"/>
        <v>1847707991.7</v>
      </c>
      <c r="Q6" s="9">
        <f t="shared" si="0"/>
        <v>1221476197.7</v>
      </c>
      <c r="R6" s="9">
        <f t="shared" si="0"/>
        <v>17220000</v>
      </c>
      <c r="S6" s="9">
        <f t="shared" si="0"/>
        <v>4152666002</v>
      </c>
      <c r="T6" s="9">
        <f t="shared" si="0"/>
        <v>21346065</v>
      </c>
      <c r="U6" s="9">
        <f t="shared" si="0"/>
        <v>14576850</v>
      </c>
      <c r="V6" s="9">
        <f t="shared" si="0"/>
        <v>837105790</v>
      </c>
      <c r="W6" s="9">
        <f t="shared" si="0"/>
        <v>5025694707</v>
      </c>
      <c r="X6" s="39"/>
      <c r="Y6" s="65"/>
      <c r="Z6" s="39"/>
      <c r="AA6" s="23"/>
    </row>
    <row r="7" spans="1:27" ht="20.100000000000001" customHeight="1" x14ac:dyDescent="0.15">
      <c r="A7" s="14" t="s">
        <v>454</v>
      </c>
      <c r="B7" s="905" t="s">
        <v>21</v>
      </c>
      <c r="C7" s="906"/>
      <c r="D7" s="6">
        <f>SUM(D8)</f>
        <v>815020890</v>
      </c>
      <c r="E7" s="6">
        <f>SUM(E8)</f>
        <v>1273324900</v>
      </c>
      <c r="F7" s="6">
        <f>SUM(F8)</f>
        <v>-458304010</v>
      </c>
      <c r="G7" s="51"/>
      <c r="H7" s="915"/>
      <c r="I7" s="915"/>
      <c r="J7" s="915"/>
      <c r="K7" s="91"/>
      <c r="L7" s="92"/>
      <c r="M7" s="93"/>
      <c r="N7" s="94"/>
      <c r="O7" s="5">
        <f t="shared" ref="O7:W7" si="1">SUM(O8)</f>
        <v>0</v>
      </c>
      <c r="P7" s="5">
        <f t="shared" si="1"/>
        <v>0</v>
      </c>
      <c r="Q7" s="5">
        <f t="shared" si="1"/>
        <v>0</v>
      </c>
      <c r="R7" s="5">
        <f t="shared" si="1"/>
        <v>0</v>
      </c>
      <c r="S7" s="5">
        <f t="shared" si="1"/>
        <v>0</v>
      </c>
      <c r="T7" s="5">
        <f t="shared" si="1"/>
        <v>0</v>
      </c>
      <c r="U7" s="5">
        <f t="shared" si="1"/>
        <v>0</v>
      </c>
      <c r="V7" s="5">
        <f t="shared" si="1"/>
        <v>815020890</v>
      </c>
      <c r="W7" s="5">
        <f t="shared" si="1"/>
        <v>815020890</v>
      </c>
      <c r="X7" s="40"/>
      <c r="Y7" s="101"/>
      <c r="Z7" s="40"/>
      <c r="AA7" s="23"/>
    </row>
    <row r="8" spans="1:27" ht="20.100000000000001" customHeight="1" x14ac:dyDescent="0.15">
      <c r="A8" s="116"/>
      <c r="B8" s="114" t="s">
        <v>481</v>
      </c>
      <c r="C8" s="113" t="s">
        <v>11</v>
      </c>
      <c r="D8" s="4">
        <f>SUM(D9+D11+D13+D15+D18)</f>
        <v>815020890</v>
      </c>
      <c r="E8" s="4">
        <f t="shared" ref="E8:F8" si="2">SUM(E9+E11+E13+E15+E18)</f>
        <v>1273324900</v>
      </c>
      <c r="F8" s="4">
        <f t="shared" si="2"/>
        <v>-458304010</v>
      </c>
      <c r="G8" s="111"/>
      <c r="H8" s="898"/>
      <c r="I8" s="898"/>
      <c r="J8" s="898"/>
      <c r="K8" s="125"/>
      <c r="L8" s="124"/>
      <c r="M8" s="123"/>
      <c r="N8" s="122"/>
      <c r="O8" s="4">
        <f>SUM(O9+O11+O13+O15+O18)</f>
        <v>0</v>
      </c>
      <c r="P8" s="4">
        <f t="shared" ref="P8:W8" si="3">SUM(P9+P11+P13+P15+P18)</f>
        <v>0</v>
      </c>
      <c r="Q8" s="4">
        <f t="shared" si="3"/>
        <v>0</v>
      </c>
      <c r="R8" s="4">
        <f t="shared" si="3"/>
        <v>0</v>
      </c>
      <c r="S8" s="4">
        <f t="shared" si="3"/>
        <v>0</v>
      </c>
      <c r="T8" s="4">
        <f t="shared" si="3"/>
        <v>0</v>
      </c>
      <c r="U8" s="4">
        <f t="shared" si="3"/>
        <v>0</v>
      </c>
      <c r="V8" s="4">
        <f t="shared" si="3"/>
        <v>815020890</v>
      </c>
      <c r="W8" s="4">
        <f t="shared" si="3"/>
        <v>815020890</v>
      </c>
      <c r="X8" s="42"/>
      <c r="Y8" s="56"/>
      <c r="Z8" s="42"/>
      <c r="AA8" s="23"/>
    </row>
    <row r="9" spans="1:27" ht="20.100000000000001" customHeight="1" x14ac:dyDescent="0.15">
      <c r="A9" s="116"/>
      <c r="B9" s="116"/>
      <c r="C9" s="96" t="s">
        <v>143</v>
      </c>
      <c r="D9" s="4">
        <f>SUM(N10:N10)</f>
        <v>1232400</v>
      </c>
      <c r="E9" s="4">
        <v>16824000</v>
      </c>
      <c r="F9" s="4">
        <f>SUM(D9-E9)</f>
        <v>-15591600</v>
      </c>
      <c r="G9" s="111"/>
      <c r="H9" s="898"/>
      <c r="I9" s="898"/>
      <c r="J9" s="898"/>
      <c r="K9" s="84"/>
      <c r="L9" s="83"/>
      <c r="M9" s="82"/>
      <c r="N9" s="120"/>
      <c r="O9" s="4">
        <f t="shared" ref="O9:W9" si="4">SUM(O10:O10)</f>
        <v>0</v>
      </c>
      <c r="P9" s="4">
        <f t="shared" si="4"/>
        <v>0</v>
      </c>
      <c r="Q9" s="4">
        <f t="shared" si="4"/>
        <v>0</v>
      </c>
      <c r="R9" s="4">
        <f t="shared" si="4"/>
        <v>0</v>
      </c>
      <c r="S9" s="4">
        <f t="shared" si="4"/>
        <v>0</v>
      </c>
      <c r="T9" s="4">
        <f t="shared" si="4"/>
        <v>0</v>
      </c>
      <c r="U9" s="4">
        <f t="shared" si="4"/>
        <v>0</v>
      </c>
      <c r="V9" s="4">
        <f t="shared" si="4"/>
        <v>1232400</v>
      </c>
      <c r="W9" s="4">
        <f t="shared" si="4"/>
        <v>1232400</v>
      </c>
      <c r="X9" s="42"/>
      <c r="Y9" s="56"/>
      <c r="Z9" s="42"/>
      <c r="AA9" s="23"/>
    </row>
    <row r="10" spans="1:27" ht="20.100000000000001" customHeight="1" x14ac:dyDescent="0.15">
      <c r="A10" s="116"/>
      <c r="B10" s="116"/>
      <c r="C10" s="108"/>
      <c r="D10" s="165"/>
      <c r="E10" s="165"/>
      <c r="F10" s="165"/>
      <c r="G10" s="52" t="s">
        <v>310</v>
      </c>
      <c r="H10" s="900">
        <v>30810</v>
      </c>
      <c r="I10" s="900"/>
      <c r="J10" s="900"/>
      <c r="K10" s="43" t="s">
        <v>13</v>
      </c>
      <c r="L10" s="179">
        <v>40</v>
      </c>
      <c r="M10" s="249" t="s">
        <v>24</v>
      </c>
      <c r="N10" s="182">
        <f>SUM(H10*L10)</f>
        <v>1232400</v>
      </c>
      <c r="O10" s="165"/>
      <c r="P10" s="165"/>
      <c r="Q10" s="165"/>
      <c r="R10" s="165">
        <f>IF(Y10="기타보조금",N10*100%,N10*0%)</f>
        <v>0</v>
      </c>
      <c r="S10" s="165">
        <f>SUM(O10:R10)</f>
        <v>0</v>
      </c>
      <c r="T10" s="165">
        <f>IF(Y10="자부담",N10*100%,N10*0%)</f>
        <v>0</v>
      </c>
      <c r="U10" s="165">
        <f>IF(Y10="후원금",N10*100%,N10*0%)</f>
        <v>0</v>
      </c>
      <c r="V10" s="165">
        <f>IF(Y10="수익사업",N10*100%,N10*0%)</f>
        <v>1232400</v>
      </c>
      <c r="W10" s="165">
        <f>SUM(S10:V10)</f>
        <v>1232400</v>
      </c>
      <c r="X10" s="41" t="s">
        <v>406</v>
      </c>
      <c r="Y10" s="55" t="s">
        <v>507</v>
      </c>
      <c r="Z10" s="41" t="s">
        <v>23</v>
      </c>
      <c r="AA10" s="23" t="s">
        <v>398</v>
      </c>
    </row>
    <row r="11" spans="1:27" ht="20.100000000000001" customHeight="1" x14ac:dyDescent="0.15">
      <c r="A11" s="116"/>
      <c r="B11" s="116"/>
      <c r="C11" s="114" t="s">
        <v>575</v>
      </c>
      <c r="D11" s="4">
        <f>SUM(N12:N12)</f>
        <v>1200000</v>
      </c>
      <c r="E11" s="4">
        <v>3000000</v>
      </c>
      <c r="F11" s="4">
        <f>SUM(D11-E11)</f>
        <v>-1800000</v>
      </c>
      <c r="G11" s="216"/>
      <c r="H11" s="898"/>
      <c r="I11" s="898"/>
      <c r="J11" s="898"/>
      <c r="K11" s="19"/>
      <c r="L11" s="15"/>
      <c r="M11" s="20"/>
      <c r="N11" s="38"/>
      <c r="O11" s="4">
        <f t="shared" ref="O11:W11" si="5">SUM(O12:O12)</f>
        <v>0</v>
      </c>
      <c r="P11" s="4">
        <f t="shared" si="5"/>
        <v>0</v>
      </c>
      <c r="Q11" s="4">
        <f t="shared" si="5"/>
        <v>0</v>
      </c>
      <c r="R11" s="4">
        <f>SUM(R12:R12)</f>
        <v>0</v>
      </c>
      <c r="S11" s="4">
        <f t="shared" si="5"/>
        <v>0</v>
      </c>
      <c r="T11" s="4">
        <f t="shared" si="5"/>
        <v>0</v>
      </c>
      <c r="U11" s="4">
        <f t="shared" si="5"/>
        <v>0</v>
      </c>
      <c r="V11" s="4">
        <f t="shared" si="5"/>
        <v>1200000</v>
      </c>
      <c r="W11" s="4">
        <f t="shared" si="5"/>
        <v>1200000</v>
      </c>
      <c r="X11" s="16"/>
      <c r="Y11" s="16"/>
      <c r="Z11" s="16"/>
      <c r="AA11" s="23"/>
    </row>
    <row r="12" spans="1:27" ht="20.100000000000001" customHeight="1" x14ac:dyDescent="0.15">
      <c r="A12" s="116"/>
      <c r="B12" s="116"/>
      <c r="C12" s="117"/>
      <c r="D12" s="168"/>
      <c r="E12" s="168"/>
      <c r="F12" s="168"/>
      <c r="G12" s="53" t="s">
        <v>306</v>
      </c>
      <c r="H12" s="904">
        <v>100000</v>
      </c>
      <c r="I12" s="904"/>
      <c r="J12" s="904"/>
      <c r="K12" s="225" t="s">
        <v>13</v>
      </c>
      <c r="L12" s="50">
        <v>12</v>
      </c>
      <c r="M12" s="226" t="s">
        <v>24</v>
      </c>
      <c r="N12" s="36">
        <f>SUM(H12*L12)</f>
        <v>1200000</v>
      </c>
      <c r="O12" s="168"/>
      <c r="P12" s="168"/>
      <c r="Q12" s="168"/>
      <c r="R12" s="168">
        <f>IF(Y12="기타보조금",N12*100%,N12*0%)</f>
        <v>0</v>
      </c>
      <c r="S12" s="168">
        <f>SUM(O12:R12)</f>
        <v>0</v>
      </c>
      <c r="T12" s="168">
        <f>IF(Y12="자부담",N12*100%,N12*0%)</f>
        <v>0</v>
      </c>
      <c r="U12" s="168">
        <f>IF(Y12="후원금",N12*100%,N12*0%)</f>
        <v>0</v>
      </c>
      <c r="V12" s="168">
        <f>IF(Y12="수익사업",N12*100%,N12*0%)</f>
        <v>1200000</v>
      </c>
      <c r="W12" s="168">
        <f>SUM(S12:V12)</f>
        <v>1200000</v>
      </c>
      <c r="X12" s="47" t="s">
        <v>279</v>
      </c>
      <c r="Y12" s="78" t="s">
        <v>507</v>
      </c>
      <c r="Z12" s="47" t="s">
        <v>23</v>
      </c>
      <c r="AA12" s="23" t="s">
        <v>398</v>
      </c>
    </row>
    <row r="13" spans="1:27" ht="20.100000000000001" customHeight="1" x14ac:dyDescent="0.15">
      <c r="A13" s="116"/>
      <c r="B13" s="116"/>
      <c r="C13" s="114" t="s">
        <v>95</v>
      </c>
      <c r="D13" s="4">
        <f>SUM(N14)</f>
        <v>650000</v>
      </c>
      <c r="E13" s="168">
        <v>0</v>
      </c>
      <c r="F13" s="4">
        <f>SUM(D13-E13)</f>
        <v>650000</v>
      </c>
      <c r="G13" s="185"/>
      <c r="H13" s="898"/>
      <c r="I13" s="898"/>
      <c r="J13" s="898"/>
      <c r="K13" s="250"/>
      <c r="L13" s="251"/>
      <c r="M13" s="252"/>
      <c r="N13" s="38"/>
      <c r="O13" s="4">
        <f>SUM(O14:O14)</f>
        <v>0</v>
      </c>
      <c r="P13" s="4">
        <f t="shared" ref="P13:W13" si="6">SUM(P14:P14)</f>
        <v>0</v>
      </c>
      <c r="Q13" s="4">
        <f t="shared" si="6"/>
        <v>0</v>
      </c>
      <c r="R13" s="4">
        <f t="shared" si="6"/>
        <v>0</v>
      </c>
      <c r="S13" s="4">
        <f t="shared" si="6"/>
        <v>0</v>
      </c>
      <c r="T13" s="4">
        <f t="shared" si="6"/>
        <v>0</v>
      </c>
      <c r="U13" s="4">
        <f t="shared" si="6"/>
        <v>0</v>
      </c>
      <c r="V13" s="4">
        <f t="shared" si="6"/>
        <v>650000</v>
      </c>
      <c r="W13" s="4">
        <f t="shared" si="6"/>
        <v>650000</v>
      </c>
      <c r="X13" s="186"/>
      <c r="Y13" s="187"/>
      <c r="Z13" s="186"/>
      <c r="AA13" s="23"/>
    </row>
    <row r="14" spans="1:27" ht="20.100000000000001" customHeight="1" x14ac:dyDescent="0.15">
      <c r="A14" s="116"/>
      <c r="B14" s="116"/>
      <c r="C14" s="117"/>
      <c r="D14" s="168"/>
      <c r="E14" s="168"/>
      <c r="F14" s="168"/>
      <c r="G14" s="185" t="s">
        <v>92</v>
      </c>
      <c r="H14" s="900">
        <v>50000</v>
      </c>
      <c r="I14" s="900"/>
      <c r="J14" s="900"/>
      <c r="K14" s="43" t="s">
        <v>13</v>
      </c>
      <c r="L14" s="179">
        <v>13</v>
      </c>
      <c r="M14" s="249" t="s">
        <v>24</v>
      </c>
      <c r="N14" s="182">
        <f>SUM(H14*L14)</f>
        <v>650000</v>
      </c>
      <c r="O14" s="4"/>
      <c r="P14" s="4"/>
      <c r="Q14" s="4"/>
      <c r="R14" s="4">
        <f>IF(Y14="기타보조금",N14*100%,N14*0%)</f>
        <v>0</v>
      </c>
      <c r="S14" s="4">
        <f>SUM(O14:R14)</f>
        <v>0</v>
      </c>
      <c r="T14" s="4">
        <f>IF(Y14="자부담",N14*100%,N14*0%)</f>
        <v>0</v>
      </c>
      <c r="U14" s="4">
        <f>IF(Y14="후원금",N14*100%,N14*0%)</f>
        <v>0</v>
      </c>
      <c r="V14" s="4">
        <f>IF(Y14="수익사업",N14*100%,N14*0%)</f>
        <v>650000</v>
      </c>
      <c r="W14" s="4">
        <f>SUM(S14:V14)</f>
        <v>650000</v>
      </c>
      <c r="X14" s="184" t="s">
        <v>100</v>
      </c>
      <c r="Y14" s="176" t="s">
        <v>507</v>
      </c>
      <c r="Z14" s="176" t="s">
        <v>23</v>
      </c>
      <c r="AA14" s="44" t="s">
        <v>398</v>
      </c>
    </row>
    <row r="15" spans="1:27" ht="20.100000000000001" customHeight="1" x14ac:dyDescent="0.15">
      <c r="A15" s="127"/>
      <c r="B15" s="116"/>
      <c r="C15" s="114" t="s">
        <v>99</v>
      </c>
      <c r="D15" s="4">
        <f>SUM(N16:N17)</f>
        <v>720000</v>
      </c>
      <c r="E15" s="4">
        <v>1200000</v>
      </c>
      <c r="F15" s="4">
        <f>SUM(D15-E15)</f>
        <v>-480000</v>
      </c>
      <c r="G15" s="185"/>
      <c r="H15" s="898"/>
      <c r="I15" s="898"/>
      <c r="J15" s="898"/>
      <c r="K15" s="250"/>
      <c r="L15" s="251"/>
      <c r="M15" s="252"/>
      <c r="N15" s="38"/>
      <c r="O15" s="4">
        <f>SUM(O16:O17)</f>
        <v>0</v>
      </c>
      <c r="P15" s="4">
        <f t="shared" ref="P15:W15" si="7">SUM(P16:P17)</f>
        <v>0</v>
      </c>
      <c r="Q15" s="4">
        <f t="shared" si="7"/>
        <v>0</v>
      </c>
      <c r="R15" s="4">
        <f t="shared" si="7"/>
        <v>0</v>
      </c>
      <c r="S15" s="4">
        <f t="shared" si="7"/>
        <v>0</v>
      </c>
      <c r="T15" s="4">
        <f t="shared" si="7"/>
        <v>0</v>
      </c>
      <c r="U15" s="4">
        <f t="shared" si="7"/>
        <v>0</v>
      </c>
      <c r="V15" s="4">
        <f t="shared" si="7"/>
        <v>720000</v>
      </c>
      <c r="W15" s="4">
        <f t="shared" si="7"/>
        <v>720000</v>
      </c>
      <c r="X15" s="186"/>
      <c r="Y15" s="187"/>
      <c r="Z15" s="186"/>
      <c r="AA15" s="23"/>
    </row>
    <row r="16" spans="1:27" s="191" customFormat="1" ht="20.100000000000001" customHeight="1" x14ac:dyDescent="0.15">
      <c r="A16" s="193"/>
      <c r="B16" s="194"/>
      <c r="C16" s="777"/>
      <c r="D16" s="7"/>
      <c r="E16" s="7"/>
      <c r="F16" s="7"/>
      <c r="G16" s="195" t="s">
        <v>329</v>
      </c>
      <c r="H16" s="895">
        <v>10000</v>
      </c>
      <c r="I16" s="895"/>
      <c r="J16" s="895"/>
      <c r="K16" s="196" t="s">
        <v>13</v>
      </c>
      <c r="L16" s="197">
        <v>15</v>
      </c>
      <c r="M16" s="198" t="s">
        <v>24</v>
      </c>
      <c r="N16" s="199">
        <f>SUM(H16*L16)</f>
        <v>150000</v>
      </c>
      <c r="O16" s="32"/>
      <c r="P16" s="32"/>
      <c r="Q16" s="32"/>
      <c r="R16" s="32">
        <f>IF(Y16="기타보조금",N16*100%,N16*0%)</f>
        <v>0</v>
      </c>
      <c r="S16" s="32">
        <f>SUM(O16:R16)</f>
        <v>0</v>
      </c>
      <c r="T16" s="32">
        <f>IF(Y16="자부담",N16*100%,N16*0%)</f>
        <v>0</v>
      </c>
      <c r="U16" s="32">
        <f>IF(Y16="후원금",N16*100%,N16*0%)</f>
        <v>0</v>
      </c>
      <c r="V16" s="32">
        <f>IF(Y16="수익사업",N16*100%,N16*0%)</f>
        <v>150000</v>
      </c>
      <c r="W16" s="32">
        <f>SUM(S16:V16)</f>
        <v>150000</v>
      </c>
      <c r="X16" s="45" t="s">
        <v>383</v>
      </c>
      <c r="Y16" s="45" t="s">
        <v>507</v>
      </c>
      <c r="Z16" s="45" t="s">
        <v>493</v>
      </c>
      <c r="AA16" s="192" t="s">
        <v>398</v>
      </c>
    </row>
    <row r="17" spans="1:27" s="192" customFormat="1" ht="20.100000000000001" customHeight="1" x14ac:dyDescent="0.15">
      <c r="A17" s="193"/>
      <c r="B17" s="194"/>
      <c r="C17" s="778"/>
      <c r="D17" s="64"/>
      <c r="E17" s="64"/>
      <c r="F17" s="64"/>
      <c r="G17" s="200" t="s">
        <v>140</v>
      </c>
      <c r="H17" s="907">
        <v>30000</v>
      </c>
      <c r="I17" s="907"/>
      <c r="J17" s="907"/>
      <c r="K17" s="201" t="s">
        <v>13</v>
      </c>
      <c r="L17" s="202">
        <v>19</v>
      </c>
      <c r="M17" s="203" t="s">
        <v>24</v>
      </c>
      <c r="N17" s="204">
        <f>SUM(H17*L17)</f>
        <v>570000</v>
      </c>
      <c r="O17" s="64"/>
      <c r="P17" s="64"/>
      <c r="Q17" s="64"/>
      <c r="R17" s="64">
        <f>IF(Y17="기타보조금",N17*100%,N17*0%)</f>
        <v>0</v>
      </c>
      <c r="S17" s="64">
        <f>SUM(O17:R17)</f>
        <v>0</v>
      </c>
      <c r="T17" s="64">
        <f>IF(Y17="자부담",N17*100%,N17*0%)</f>
        <v>0</v>
      </c>
      <c r="U17" s="64">
        <f>IF(Y17="후원금",N17*100%,N17*0%)</f>
        <v>0</v>
      </c>
      <c r="V17" s="64">
        <f>IF(Y17="수익사업",N17*100%,N17*0%)</f>
        <v>570000</v>
      </c>
      <c r="W17" s="64">
        <f>SUM(S17:V17)</f>
        <v>570000</v>
      </c>
      <c r="X17" s="67" t="s">
        <v>37</v>
      </c>
      <c r="Y17" s="67" t="s">
        <v>507</v>
      </c>
      <c r="Z17" s="205" t="s">
        <v>493</v>
      </c>
      <c r="AA17" s="192" t="s">
        <v>398</v>
      </c>
    </row>
    <row r="18" spans="1:27" ht="20.100000000000001" customHeight="1" x14ac:dyDescent="0.15">
      <c r="A18" s="127"/>
      <c r="B18" s="116"/>
      <c r="C18" s="114" t="s">
        <v>121</v>
      </c>
      <c r="D18" s="4">
        <f>SUM(N19:N21)</f>
        <v>811218490</v>
      </c>
      <c r="E18" s="2">
        <v>1252300900</v>
      </c>
      <c r="F18" s="4">
        <f>SUM(D18-E18)</f>
        <v>-441082410</v>
      </c>
      <c r="G18" s="111"/>
      <c r="H18" s="898"/>
      <c r="I18" s="898"/>
      <c r="J18" s="898"/>
      <c r="K18" s="19"/>
      <c r="L18" s="15"/>
      <c r="M18" s="20"/>
      <c r="N18" s="38"/>
      <c r="O18" s="4">
        <f t="shared" ref="O18:W18" si="8">SUM(O19:O21)</f>
        <v>0</v>
      </c>
      <c r="P18" s="4">
        <f t="shared" si="8"/>
        <v>0</v>
      </c>
      <c r="Q18" s="4">
        <f t="shared" si="8"/>
        <v>0</v>
      </c>
      <c r="R18" s="4">
        <f t="shared" si="8"/>
        <v>0</v>
      </c>
      <c r="S18" s="4">
        <f t="shared" si="8"/>
        <v>0</v>
      </c>
      <c r="T18" s="4">
        <f t="shared" si="8"/>
        <v>0</v>
      </c>
      <c r="U18" s="4">
        <f t="shared" si="8"/>
        <v>0</v>
      </c>
      <c r="V18" s="4">
        <f t="shared" si="8"/>
        <v>811218490</v>
      </c>
      <c r="W18" s="4">
        <f t="shared" si="8"/>
        <v>811218490</v>
      </c>
      <c r="X18" s="66"/>
      <c r="Y18" s="66"/>
      <c r="Z18" s="66"/>
      <c r="AA18" s="23"/>
    </row>
    <row r="19" spans="1:27" ht="20.100000000000001" customHeight="1" x14ac:dyDescent="0.15">
      <c r="A19" s="127"/>
      <c r="B19" s="116"/>
      <c r="C19" s="117"/>
      <c r="D19" s="168"/>
      <c r="E19" s="168"/>
      <c r="F19" s="168"/>
      <c r="G19" s="523" t="s">
        <v>50</v>
      </c>
      <c r="H19" s="897">
        <v>66768895</v>
      </c>
      <c r="I19" s="897"/>
      <c r="J19" s="897"/>
      <c r="K19" s="469" t="s">
        <v>13</v>
      </c>
      <c r="L19" s="524">
        <v>12</v>
      </c>
      <c r="M19" s="470" t="s">
        <v>24</v>
      </c>
      <c r="N19" s="208">
        <f>ROUNDUP(H19*L19,-1)</f>
        <v>801226740</v>
      </c>
      <c r="O19" s="774"/>
      <c r="P19" s="774"/>
      <c r="Q19" s="774"/>
      <c r="R19" s="774">
        <f>IF(Y19="기타보조금",N19*100%,N19*0%)</f>
        <v>0</v>
      </c>
      <c r="S19" s="774">
        <f>SUM(O19:R19)</f>
        <v>0</v>
      </c>
      <c r="T19" s="774">
        <f>IF(Y19="자부담",N19*100%,N19*0%)</f>
        <v>0</v>
      </c>
      <c r="U19" s="774">
        <f>IF(Y19="후원금",N19*100%,N19*0%)</f>
        <v>0</v>
      </c>
      <c r="V19" s="774">
        <f>IF(Y19="수익사업",N19*100%,N19*0%)</f>
        <v>801226740</v>
      </c>
      <c r="W19" s="774">
        <f>SUM(S19:V19)</f>
        <v>801226740</v>
      </c>
      <c r="X19" s="525" t="s">
        <v>133</v>
      </c>
      <c r="Y19" s="526" t="s">
        <v>507</v>
      </c>
      <c r="Z19" s="527" t="s">
        <v>410</v>
      </c>
      <c r="AA19" s="224" t="s">
        <v>316</v>
      </c>
    </row>
    <row r="20" spans="1:27" ht="20.100000000000001" customHeight="1" x14ac:dyDescent="0.15">
      <c r="A20" s="127"/>
      <c r="B20" s="116"/>
      <c r="C20" s="116"/>
      <c r="D20" s="165"/>
      <c r="E20" s="165"/>
      <c r="F20" s="165"/>
      <c r="G20" s="528" t="s">
        <v>70</v>
      </c>
      <c r="H20" s="887">
        <v>749312.5</v>
      </c>
      <c r="I20" s="887"/>
      <c r="J20" s="887"/>
      <c r="K20" s="529" t="s">
        <v>13</v>
      </c>
      <c r="L20" s="533">
        <v>12</v>
      </c>
      <c r="M20" s="531" t="s">
        <v>24</v>
      </c>
      <c r="N20" s="208">
        <f>ROUNDUP(H20*L20,-1)</f>
        <v>8991750</v>
      </c>
      <c r="O20" s="212"/>
      <c r="P20" s="212"/>
      <c r="Q20" s="212"/>
      <c r="R20" s="212">
        <f>IF(Y20="기타보조금",N20*100%,N20*0%)</f>
        <v>0</v>
      </c>
      <c r="S20" s="212">
        <f>SUM(O20:R20)</f>
        <v>0</v>
      </c>
      <c r="T20" s="212">
        <f>IF(Y20="자부담",N20*100%,N20*0%)</f>
        <v>0</v>
      </c>
      <c r="U20" s="212">
        <f>IF(Y20="후원금",N20*100%,N20*0%)</f>
        <v>0</v>
      </c>
      <c r="V20" s="212">
        <f>IF(Y20="수익사업",N20*100%,N20*0%)</f>
        <v>8991750</v>
      </c>
      <c r="W20" s="212">
        <f>SUM(S20:V20)</f>
        <v>8991750</v>
      </c>
      <c r="X20" s="532" t="s">
        <v>340</v>
      </c>
      <c r="Y20" s="213" t="s">
        <v>507</v>
      </c>
      <c r="Z20" s="446" t="s">
        <v>410</v>
      </c>
      <c r="AA20" s="224" t="s">
        <v>316</v>
      </c>
    </row>
    <row r="21" spans="1:27" ht="20.100000000000001" customHeight="1" x14ac:dyDescent="0.15">
      <c r="A21" s="127"/>
      <c r="B21" s="116"/>
      <c r="C21" s="116"/>
      <c r="D21" s="165"/>
      <c r="E21" s="165"/>
      <c r="F21" s="165"/>
      <c r="G21" s="528" t="s">
        <v>318</v>
      </c>
      <c r="H21" s="887">
        <v>200000</v>
      </c>
      <c r="I21" s="887"/>
      <c r="J21" s="887"/>
      <c r="K21" s="529" t="s">
        <v>13</v>
      </c>
      <c r="L21" s="530">
        <v>5</v>
      </c>
      <c r="M21" s="531" t="s">
        <v>24</v>
      </c>
      <c r="N21" s="208">
        <f>SUM(H21*L21)</f>
        <v>1000000</v>
      </c>
      <c r="O21" s="212"/>
      <c r="P21" s="212"/>
      <c r="Q21" s="212"/>
      <c r="R21" s="212">
        <f>IF(Y21="기타보조금",N21*100%,N21*0%)</f>
        <v>0</v>
      </c>
      <c r="S21" s="212">
        <f>SUM(O21:R21)</f>
        <v>0</v>
      </c>
      <c r="T21" s="212">
        <f>IF(Y21="자부담",N21*100%,N21*0%)</f>
        <v>0</v>
      </c>
      <c r="U21" s="212">
        <f>IF(Y21="후원금",N21*100%,N21*0%)</f>
        <v>0</v>
      </c>
      <c r="V21" s="212">
        <f>IF(Y21="수익사업",N21*100%,N21*0%)</f>
        <v>1000000</v>
      </c>
      <c r="W21" s="212">
        <f>SUM(S21:V21)</f>
        <v>1000000</v>
      </c>
      <c r="X21" s="532" t="s">
        <v>328</v>
      </c>
      <c r="Y21" s="213" t="s">
        <v>507</v>
      </c>
      <c r="Z21" s="446" t="s">
        <v>410</v>
      </c>
      <c r="AA21" s="224" t="s">
        <v>316</v>
      </c>
    </row>
    <row r="22" spans="1:27" ht="20.100000000000001" customHeight="1" x14ac:dyDescent="0.15">
      <c r="A22" s="17" t="s">
        <v>322</v>
      </c>
      <c r="B22" s="901" t="s">
        <v>21</v>
      </c>
      <c r="C22" s="902"/>
      <c r="D22" s="5">
        <f>SUM(D23)</f>
        <v>3813669120</v>
      </c>
      <c r="E22" s="5">
        <f>SUM(E23)</f>
        <v>3868467930</v>
      </c>
      <c r="F22" s="5">
        <f>SUM(F23)</f>
        <v>-54798810</v>
      </c>
      <c r="G22" s="479"/>
      <c r="H22" s="903"/>
      <c r="I22" s="903"/>
      <c r="J22" s="903"/>
      <c r="K22" s="480"/>
      <c r="L22" s="481"/>
      <c r="M22" s="482"/>
      <c r="N22" s="483"/>
      <c r="O22" s="5">
        <f t="shared" ref="O22:W22" si="9">SUM(O23)</f>
        <v>969555000</v>
      </c>
      <c r="P22" s="5">
        <f t="shared" si="9"/>
        <v>1707785140</v>
      </c>
      <c r="Q22" s="5">
        <f t="shared" si="9"/>
        <v>1119108980</v>
      </c>
      <c r="R22" s="5">
        <f t="shared" si="9"/>
        <v>17220000</v>
      </c>
      <c r="S22" s="5">
        <f t="shared" si="9"/>
        <v>3813669120</v>
      </c>
      <c r="T22" s="5">
        <f t="shared" si="9"/>
        <v>0</v>
      </c>
      <c r="U22" s="5">
        <f t="shared" si="9"/>
        <v>0</v>
      </c>
      <c r="V22" s="5">
        <f t="shared" si="9"/>
        <v>0</v>
      </c>
      <c r="W22" s="5">
        <f t="shared" si="9"/>
        <v>3813669120</v>
      </c>
      <c r="X22" s="22"/>
      <c r="Y22" s="22"/>
      <c r="Z22" s="22"/>
      <c r="AA22" s="23"/>
    </row>
    <row r="23" spans="1:27" ht="20.100000000000001" customHeight="1" x14ac:dyDescent="0.15">
      <c r="A23" s="116"/>
      <c r="B23" s="126" t="s">
        <v>307</v>
      </c>
      <c r="C23" s="113" t="s">
        <v>11</v>
      </c>
      <c r="D23" s="4">
        <f>SUM(D24+D40+D70+D83)</f>
        <v>3813669120</v>
      </c>
      <c r="E23" s="4">
        <f>SUM(E24+E40+E70+E83)</f>
        <v>3868467930</v>
      </c>
      <c r="F23" s="4">
        <f>SUM(F24+F40+F70+F83)</f>
        <v>-54798810</v>
      </c>
      <c r="G23" s="484"/>
      <c r="H23" s="896"/>
      <c r="I23" s="896"/>
      <c r="J23" s="896"/>
      <c r="K23" s="485"/>
      <c r="L23" s="486"/>
      <c r="M23" s="487"/>
      <c r="N23" s="488"/>
      <c r="O23" s="4">
        <f t="shared" ref="O23:W23" si="10">SUM(O24+O40+O70+O83)</f>
        <v>969555000</v>
      </c>
      <c r="P23" s="4">
        <f t="shared" si="10"/>
        <v>1707785140</v>
      </c>
      <c r="Q23" s="4">
        <f t="shared" si="10"/>
        <v>1119108980</v>
      </c>
      <c r="R23" s="4">
        <f t="shared" si="10"/>
        <v>17220000</v>
      </c>
      <c r="S23" s="4">
        <f t="shared" si="10"/>
        <v>3813669120</v>
      </c>
      <c r="T23" s="4">
        <f t="shared" si="10"/>
        <v>0</v>
      </c>
      <c r="U23" s="4">
        <f t="shared" si="10"/>
        <v>0</v>
      </c>
      <c r="V23" s="4">
        <f t="shared" si="10"/>
        <v>0</v>
      </c>
      <c r="W23" s="4">
        <f t="shared" si="10"/>
        <v>3813669120</v>
      </c>
      <c r="X23" s="121"/>
      <c r="Y23" s="121"/>
      <c r="Z23" s="121"/>
      <c r="AA23" s="23"/>
    </row>
    <row r="24" spans="1:27" ht="20.100000000000001" customHeight="1" x14ac:dyDescent="0.15">
      <c r="A24" s="116"/>
      <c r="B24" s="116"/>
      <c r="C24" s="126" t="s">
        <v>323</v>
      </c>
      <c r="D24" s="4">
        <f>SUM(N25:N39)</f>
        <v>969555000</v>
      </c>
      <c r="E24" s="2">
        <v>978468300</v>
      </c>
      <c r="F24" s="4">
        <f>SUM(D24-E24)</f>
        <v>-8913300</v>
      </c>
      <c r="G24" s="484"/>
      <c r="H24" s="896"/>
      <c r="I24" s="896"/>
      <c r="J24" s="896"/>
      <c r="K24" s="489"/>
      <c r="L24" s="490"/>
      <c r="M24" s="491"/>
      <c r="N24" s="492"/>
      <c r="O24" s="4">
        <f t="shared" ref="O24:W24" si="11">SUM(O25:O39)</f>
        <v>969555000</v>
      </c>
      <c r="P24" s="4">
        <f t="shared" si="11"/>
        <v>0</v>
      </c>
      <c r="Q24" s="4">
        <f t="shared" si="11"/>
        <v>0</v>
      </c>
      <c r="R24" s="4">
        <f t="shared" si="11"/>
        <v>0</v>
      </c>
      <c r="S24" s="4">
        <f t="shared" si="11"/>
        <v>969555000</v>
      </c>
      <c r="T24" s="4">
        <f t="shared" si="11"/>
        <v>0</v>
      </c>
      <c r="U24" s="4">
        <f t="shared" si="11"/>
        <v>0</v>
      </c>
      <c r="V24" s="4">
        <f t="shared" si="11"/>
        <v>0</v>
      </c>
      <c r="W24" s="4">
        <f t="shared" si="11"/>
        <v>969555000</v>
      </c>
      <c r="X24" s="119"/>
      <c r="Y24" s="119"/>
      <c r="Z24" s="119"/>
      <c r="AA24" s="23"/>
    </row>
    <row r="25" spans="1:27" ht="20.100000000000001" customHeight="1" x14ac:dyDescent="0.15">
      <c r="A25" s="116"/>
      <c r="B25" s="116"/>
      <c r="C25" s="117"/>
      <c r="D25" s="168"/>
      <c r="E25" s="168"/>
      <c r="F25" s="168"/>
      <c r="G25" s="523" t="s">
        <v>541</v>
      </c>
      <c r="H25" s="897">
        <f t="shared" ref="H25:H38" si="12">SUM(N25/L25)</f>
        <v>14325000</v>
      </c>
      <c r="I25" s="897"/>
      <c r="J25" s="897"/>
      <c r="K25" s="544" t="s">
        <v>22</v>
      </c>
      <c r="L25" s="545">
        <v>4</v>
      </c>
      <c r="M25" s="234" t="s">
        <v>24</v>
      </c>
      <c r="N25" s="546">
        <v>57300000</v>
      </c>
      <c r="O25" s="168">
        <f t="shared" ref="O25:O39" si="13">IF(Y25="국비100%",N25*100%,IF(Y25="시도비100%",N25*0%,IF(Y25="시군구비100%",N25*0%,IF(Y25="국비30%, 시도비70%",N25*30%,IF(Y25="국비50%, 시도비50%",N25*50%,IF(Y25="시도비50%, 시군구비50%",N25*0%,IF(Y25="국비30%, 시도비35%, 시군구비35%",N25*30%)))))))</f>
        <v>57300000</v>
      </c>
      <c r="P25" s="168">
        <f t="shared" ref="P25:P39" si="14">IF(Y25="국비100%",N25*0%,IF(Y25="시도비100%",N25*100%,IF(Y25="시군구비100%",N25*0%,IF(Y25="국비30%, 시도비70%",N25*70%,IF(Y25="국비50%, 시도비50%",N25*50%,IF(Y25="시도비50%, 시군구비50%",N25*50%,IF(Y25="국비30%, 시도비35%, 시군구비35%",N25*35%)))))))</f>
        <v>0</v>
      </c>
      <c r="Q25" s="168">
        <f t="shared" ref="Q25:Q39" si="15">IF(Y25="국비100%",N25*0%,IF(Y25="시도비100%",N25*0%,IF(Y25="시군구비100%",N25*100%,IF(Y25="국비30%, 시도비70%",N25*0%,IF(Y25="국비50%, 시도비50%",N25*0%,IF(Y25="시도비50%, 시군구비50%",N25*50%,IF(Y25="국비30%, 시도비35%, 시군구비35%",N25*35%)))))))</f>
        <v>0</v>
      </c>
      <c r="R25" s="168">
        <f t="shared" ref="R25:R39" si="16">IF(Y25="기타보조금",N25*100%,N25*0%)</f>
        <v>0</v>
      </c>
      <c r="S25" s="168">
        <f t="shared" ref="S25:S39" si="17">SUM(O25:R25)</f>
        <v>57300000</v>
      </c>
      <c r="T25" s="168">
        <f t="shared" ref="T25:T39" si="18">IF(Y25="자부담",N25*100%,N25*0%)</f>
        <v>0</v>
      </c>
      <c r="U25" s="168">
        <f t="shared" ref="U25:U39" si="19">IF(Y25="후원금",N25*100%,N25*0%)</f>
        <v>0</v>
      </c>
      <c r="V25" s="168">
        <f t="shared" ref="V25:V39" si="20">IF(Y25="수익사업",N25*100%,N25*0%)</f>
        <v>0</v>
      </c>
      <c r="W25" s="168">
        <f t="shared" ref="W25:W39" si="21">SUM(S25:V25)</f>
        <v>57300000</v>
      </c>
      <c r="X25" s="47" t="s">
        <v>299</v>
      </c>
      <c r="Y25" s="78" t="s">
        <v>514</v>
      </c>
      <c r="Z25" s="47" t="s">
        <v>23</v>
      </c>
      <c r="AA25" s="23" t="s">
        <v>102</v>
      </c>
    </row>
    <row r="26" spans="1:27" ht="20.100000000000001" customHeight="1" x14ac:dyDescent="0.15">
      <c r="A26" s="116"/>
      <c r="B26" s="116"/>
      <c r="C26" s="116"/>
      <c r="D26" s="165"/>
      <c r="E26" s="165"/>
      <c r="F26" s="165"/>
      <c r="G26" s="528" t="s">
        <v>589</v>
      </c>
      <c r="H26" s="887">
        <f t="shared" si="12"/>
        <v>3105000</v>
      </c>
      <c r="I26" s="887"/>
      <c r="J26" s="887"/>
      <c r="K26" s="210" t="s">
        <v>22</v>
      </c>
      <c r="L26" s="547">
        <v>4</v>
      </c>
      <c r="M26" s="206" t="s">
        <v>24</v>
      </c>
      <c r="N26" s="548">
        <v>12420000</v>
      </c>
      <c r="O26" s="165">
        <f t="shared" si="13"/>
        <v>12420000</v>
      </c>
      <c r="P26" s="165">
        <f t="shared" si="14"/>
        <v>0</v>
      </c>
      <c r="Q26" s="165">
        <f t="shared" si="15"/>
        <v>0</v>
      </c>
      <c r="R26" s="165">
        <f t="shared" si="16"/>
        <v>0</v>
      </c>
      <c r="S26" s="165">
        <f t="shared" si="17"/>
        <v>12420000</v>
      </c>
      <c r="T26" s="165">
        <f t="shared" si="18"/>
        <v>0</v>
      </c>
      <c r="U26" s="165">
        <f t="shared" si="19"/>
        <v>0</v>
      </c>
      <c r="V26" s="165">
        <f t="shared" si="20"/>
        <v>0</v>
      </c>
      <c r="W26" s="165">
        <f t="shared" si="21"/>
        <v>12420000</v>
      </c>
      <c r="X26" s="55" t="s">
        <v>26</v>
      </c>
      <c r="Y26" s="55" t="s">
        <v>514</v>
      </c>
      <c r="Z26" s="41" t="s">
        <v>23</v>
      </c>
      <c r="AA26" s="23" t="s">
        <v>102</v>
      </c>
    </row>
    <row r="27" spans="1:27" ht="20.100000000000001" customHeight="1" x14ac:dyDescent="0.15">
      <c r="A27" s="116"/>
      <c r="B27" s="116"/>
      <c r="C27" s="116"/>
      <c r="D27" s="165"/>
      <c r="E27" s="165"/>
      <c r="F27" s="165"/>
      <c r="G27" s="528" t="s">
        <v>595</v>
      </c>
      <c r="H27" s="887">
        <f>SUM(N27/L27)</f>
        <v>223500</v>
      </c>
      <c r="I27" s="887"/>
      <c r="J27" s="887"/>
      <c r="K27" s="210" t="s">
        <v>22</v>
      </c>
      <c r="L27" s="547">
        <v>4</v>
      </c>
      <c r="M27" s="206" t="s">
        <v>24</v>
      </c>
      <c r="N27" s="548">
        <v>894000</v>
      </c>
      <c r="O27" s="165">
        <f>IF(Y27="국비100%",N27*100%,IF(Y27="시도비100%",N27*0%,IF(Y27="시군구비100%",N27*0%,IF(Y27="국비30%, 시도비70%",N27*30%,IF(Y27="국비50%, 시도비50%",N27*50%,IF(Y27="시도비50%, 시군구비50%",N27*0%,IF(Y27="국비30%, 시도비35%, 시군구비35%",N27*30%)))))))</f>
        <v>894000</v>
      </c>
      <c r="P27" s="165">
        <f>IF(Y27="국비100%",N27*0%,IF(Y27="시도비100%",N27*100%,IF(Y27="시군구비100%",N27*0%,IF(Y27="국비30%, 시도비70%",N27*70%,IF(Y27="국비50%, 시도비50%",N27*50%,IF(Y27="시도비50%, 시군구비50%",N27*50%,IF(Y27="국비30%, 시도비35%, 시군구비35%",N27*35%)))))))</f>
        <v>0</v>
      </c>
      <c r="Q27" s="165">
        <f>IF(Y27="국비100%",N27*0%,IF(Y27="시도비100%",N27*0%,IF(Y27="시군구비100%",N27*100%,IF(Y27="국비30%, 시도비70%",N27*0%,IF(Y27="국비50%, 시도비50%",N27*0%,IF(Y27="시도비50%, 시군구비50%",N27*50%,IF(Y27="국비30%, 시도비35%, 시군구비35%",N27*35%)))))))</f>
        <v>0</v>
      </c>
      <c r="R27" s="165">
        <f>IF(Y27="기타보조금",N27*100%,N27*0%)</f>
        <v>0</v>
      </c>
      <c r="S27" s="165">
        <f>SUM(O27:R27)</f>
        <v>894000</v>
      </c>
      <c r="T27" s="165">
        <f>IF(Y27="자부담",N27*100%,N27*0%)</f>
        <v>0</v>
      </c>
      <c r="U27" s="165">
        <f>IF(Y27="후원금",N27*100%,N27*0%)</f>
        <v>0</v>
      </c>
      <c r="V27" s="165">
        <f>IF(Y27="수익사업",N27*100%,N27*0%)</f>
        <v>0</v>
      </c>
      <c r="W27" s="165">
        <f>SUM(S27:V27)</f>
        <v>894000</v>
      </c>
      <c r="X27" s="55" t="s">
        <v>528</v>
      </c>
      <c r="Y27" s="55" t="s">
        <v>514</v>
      </c>
      <c r="Z27" s="41" t="s">
        <v>23</v>
      </c>
      <c r="AA27" s="172" t="s">
        <v>102</v>
      </c>
    </row>
    <row r="28" spans="1:27" ht="20.100000000000001" customHeight="1" x14ac:dyDescent="0.15">
      <c r="A28" s="116"/>
      <c r="B28" s="116"/>
      <c r="C28" s="116"/>
      <c r="D28" s="165"/>
      <c r="E28" s="165"/>
      <c r="F28" s="165"/>
      <c r="G28" s="528" t="s">
        <v>83</v>
      </c>
      <c r="H28" s="887">
        <f t="shared" si="12"/>
        <v>9206400</v>
      </c>
      <c r="I28" s="887"/>
      <c r="J28" s="887"/>
      <c r="K28" s="210" t="s">
        <v>22</v>
      </c>
      <c r="L28" s="547">
        <v>4</v>
      </c>
      <c r="M28" s="206" t="s">
        <v>24</v>
      </c>
      <c r="N28" s="548">
        <v>36825600</v>
      </c>
      <c r="O28" s="165">
        <f t="shared" si="13"/>
        <v>36825600</v>
      </c>
      <c r="P28" s="165">
        <f t="shared" si="14"/>
        <v>0</v>
      </c>
      <c r="Q28" s="165">
        <f t="shared" si="15"/>
        <v>0</v>
      </c>
      <c r="R28" s="165">
        <f t="shared" si="16"/>
        <v>0</v>
      </c>
      <c r="S28" s="165">
        <f t="shared" si="17"/>
        <v>36825600</v>
      </c>
      <c r="T28" s="165">
        <f t="shared" si="18"/>
        <v>0</v>
      </c>
      <c r="U28" s="165">
        <f t="shared" si="19"/>
        <v>0</v>
      </c>
      <c r="V28" s="165">
        <f t="shared" si="20"/>
        <v>0</v>
      </c>
      <c r="W28" s="165">
        <f t="shared" si="21"/>
        <v>36825600</v>
      </c>
      <c r="X28" s="41" t="s">
        <v>341</v>
      </c>
      <c r="Y28" s="55" t="s">
        <v>514</v>
      </c>
      <c r="Z28" s="41" t="s">
        <v>23</v>
      </c>
      <c r="AA28" s="23" t="s">
        <v>84</v>
      </c>
    </row>
    <row r="29" spans="1:27" ht="20.100000000000001" customHeight="1" x14ac:dyDescent="0.15">
      <c r="A29" s="116"/>
      <c r="B29" s="116"/>
      <c r="C29" s="116"/>
      <c r="D29" s="165"/>
      <c r="E29" s="165"/>
      <c r="F29" s="165"/>
      <c r="G29" s="528" t="s">
        <v>29</v>
      </c>
      <c r="H29" s="887">
        <f t="shared" si="12"/>
        <v>2386875</v>
      </c>
      <c r="I29" s="887"/>
      <c r="J29" s="887"/>
      <c r="K29" s="210" t="s">
        <v>22</v>
      </c>
      <c r="L29" s="547">
        <v>4</v>
      </c>
      <c r="M29" s="206" t="s">
        <v>24</v>
      </c>
      <c r="N29" s="548">
        <v>9547500</v>
      </c>
      <c r="O29" s="165">
        <f t="shared" si="13"/>
        <v>9547500</v>
      </c>
      <c r="P29" s="165">
        <f t="shared" si="14"/>
        <v>0</v>
      </c>
      <c r="Q29" s="165">
        <f t="shared" si="15"/>
        <v>0</v>
      </c>
      <c r="R29" s="165">
        <f t="shared" si="16"/>
        <v>0</v>
      </c>
      <c r="S29" s="165">
        <f t="shared" si="17"/>
        <v>9547500</v>
      </c>
      <c r="T29" s="165">
        <f t="shared" si="18"/>
        <v>0</v>
      </c>
      <c r="U29" s="165">
        <f t="shared" si="19"/>
        <v>0</v>
      </c>
      <c r="V29" s="165">
        <f t="shared" si="20"/>
        <v>0</v>
      </c>
      <c r="W29" s="165">
        <f t="shared" si="21"/>
        <v>9547500</v>
      </c>
      <c r="X29" s="41" t="s">
        <v>300</v>
      </c>
      <c r="Y29" s="55" t="s">
        <v>514</v>
      </c>
      <c r="Z29" s="41" t="s">
        <v>23</v>
      </c>
      <c r="AA29" s="23" t="s">
        <v>84</v>
      </c>
    </row>
    <row r="30" spans="1:27" ht="20.100000000000001" customHeight="1" x14ac:dyDescent="0.15">
      <c r="A30" s="116"/>
      <c r="B30" s="116"/>
      <c r="C30" s="116"/>
      <c r="D30" s="165"/>
      <c r="E30" s="165"/>
      <c r="F30" s="165"/>
      <c r="G30" s="528" t="s">
        <v>163</v>
      </c>
      <c r="H30" s="887">
        <f t="shared" si="12"/>
        <v>2253750</v>
      </c>
      <c r="I30" s="887"/>
      <c r="J30" s="887"/>
      <c r="K30" s="210" t="s">
        <v>22</v>
      </c>
      <c r="L30" s="547">
        <v>4</v>
      </c>
      <c r="M30" s="206" t="s">
        <v>24</v>
      </c>
      <c r="N30" s="548">
        <v>9015000</v>
      </c>
      <c r="O30" s="165">
        <f t="shared" si="13"/>
        <v>9015000</v>
      </c>
      <c r="P30" s="165">
        <f t="shared" si="14"/>
        <v>0</v>
      </c>
      <c r="Q30" s="165">
        <f t="shared" si="15"/>
        <v>0</v>
      </c>
      <c r="R30" s="165">
        <f t="shared" si="16"/>
        <v>0</v>
      </c>
      <c r="S30" s="165">
        <f t="shared" si="17"/>
        <v>9015000</v>
      </c>
      <c r="T30" s="165">
        <f t="shared" si="18"/>
        <v>0</v>
      </c>
      <c r="U30" s="165">
        <f t="shared" si="19"/>
        <v>0</v>
      </c>
      <c r="V30" s="165">
        <f t="shared" si="20"/>
        <v>0</v>
      </c>
      <c r="W30" s="165">
        <f t="shared" si="21"/>
        <v>9015000</v>
      </c>
      <c r="X30" s="41" t="s">
        <v>297</v>
      </c>
      <c r="Y30" s="55" t="s">
        <v>514</v>
      </c>
      <c r="Z30" s="41" t="s">
        <v>23</v>
      </c>
      <c r="AA30" s="23" t="s">
        <v>84</v>
      </c>
    </row>
    <row r="31" spans="1:27" ht="20.100000000000001" customHeight="1" x14ac:dyDescent="0.15">
      <c r="A31" s="116"/>
      <c r="B31" s="116"/>
      <c r="C31" s="116"/>
      <c r="D31" s="165"/>
      <c r="E31" s="165"/>
      <c r="F31" s="165"/>
      <c r="G31" s="528" t="s">
        <v>160</v>
      </c>
      <c r="H31" s="887">
        <f t="shared" si="12"/>
        <v>5202000</v>
      </c>
      <c r="I31" s="887"/>
      <c r="J31" s="887"/>
      <c r="K31" s="210" t="s">
        <v>22</v>
      </c>
      <c r="L31" s="547">
        <v>4</v>
      </c>
      <c r="M31" s="206" t="s">
        <v>24</v>
      </c>
      <c r="N31" s="548">
        <v>20808000</v>
      </c>
      <c r="O31" s="165">
        <f t="shared" si="13"/>
        <v>20808000</v>
      </c>
      <c r="P31" s="165">
        <f t="shared" si="14"/>
        <v>0</v>
      </c>
      <c r="Q31" s="165">
        <f t="shared" si="15"/>
        <v>0</v>
      </c>
      <c r="R31" s="165">
        <f t="shared" si="16"/>
        <v>0</v>
      </c>
      <c r="S31" s="165">
        <f t="shared" si="17"/>
        <v>20808000</v>
      </c>
      <c r="T31" s="165">
        <f t="shared" si="18"/>
        <v>0</v>
      </c>
      <c r="U31" s="165">
        <f t="shared" si="19"/>
        <v>0</v>
      </c>
      <c r="V31" s="165">
        <f t="shared" si="20"/>
        <v>0</v>
      </c>
      <c r="W31" s="165">
        <f t="shared" si="21"/>
        <v>20808000</v>
      </c>
      <c r="X31" s="41" t="s">
        <v>294</v>
      </c>
      <c r="Y31" s="55" t="s">
        <v>514</v>
      </c>
      <c r="Z31" s="41" t="s">
        <v>23</v>
      </c>
      <c r="AA31" s="23" t="s">
        <v>84</v>
      </c>
    </row>
    <row r="32" spans="1:27" ht="20.100000000000001" customHeight="1" x14ac:dyDescent="0.15">
      <c r="A32" s="116"/>
      <c r="B32" s="116"/>
      <c r="C32" s="116"/>
      <c r="D32" s="165"/>
      <c r="E32" s="165"/>
      <c r="F32" s="165"/>
      <c r="G32" s="528" t="s">
        <v>536</v>
      </c>
      <c r="H32" s="887">
        <f t="shared" si="12"/>
        <v>2255250</v>
      </c>
      <c r="I32" s="887"/>
      <c r="J32" s="887"/>
      <c r="K32" s="210" t="s">
        <v>22</v>
      </c>
      <c r="L32" s="547">
        <v>4</v>
      </c>
      <c r="M32" s="206" t="s">
        <v>24</v>
      </c>
      <c r="N32" s="548">
        <v>9021000</v>
      </c>
      <c r="O32" s="165">
        <f t="shared" si="13"/>
        <v>9021000</v>
      </c>
      <c r="P32" s="165">
        <f t="shared" si="14"/>
        <v>0</v>
      </c>
      <c r="Q32" s="165">
        <f t="shared" si="15"/>
        <v>0</v>
      </c>
      <c r="R32" s="165">
        <f t="shared" si="16"/>
        <v>0</v>
      </c>
      <c r="S32" s="165">
        <f t="shared" si="17"/>
        <v>9021000</v>
      </c>
      <c r="T32" s="165">
        <f t="shared" si="18"/>
        <v>0</v>
      </c>
      <c r="U32" s="165">
        <f t="shared" si="19"/>
        <v>0</v>
      </c>
      <c r="V32" s="165">
        <f t="shared" si="20"/>
        <v>0</v>
      </c>
      <c r="W32" s="165">
        <f t="shared" si="21"/>
        <v>9021000</v>
      </c>
      <c r="X32" s="41" t="s">
        <v>244</v>
      </c>
      <c r="Y32" s="55" t="s">
        <v>514</v>
      </c>
      <c r="Z32" s="41" t="s">
        <v>23</v>
      </c>
      <c r="AA32" s="23" t="s">
        <v>84</v>
      </c>
    </row>
    <row r="33" spans="1:27" ht="20.100000000000001" customHeight="1" x14ac:dyDescent="0.15">
      <c r="A33" s="115"/>
      <c r="B33" s="115"/>
      <c r="C33" s="115"/>
      <c r="D33" s="170"/>
      <c r="E33" s="170"/>
      <c r="F33" s="170"/>
      <c r="G33" s="549" t="s">
        <v>577</v>
      </c>
      <c r="H33" s="899">
        <f t="shared" si="12"/>
        <v>1837500</v>
      </c>
      <c r="I33" s="899"/>
      <c r="J33" s="899"/>
      <c r="K33" s="550" t="s">
        <v>22</v>
      </c>
      <c r="L33" s="552">
        <v>4</v>
      </c>
      <c r="M33" s="207" t="s">
        <v>24</v>
      </c>
      <c r="N33" s="551">
        <v>7350000</v>
      </c>
      <c r="O33" s="170">
        <f t="shared" si="13"/>
        <v>7350000</v>
      </c>
      <c r="P33" s="170">
        <f t="shared" si="14"/>
        <v>0</v>
      </c>
      <c r="Q33" s="170">
        <f t="shared" si="15"/>
        <v>0</v>
      </c>
      <c r="R33" s="170">
        <f t="shared" si="16"/>
        <v>0</v>
      </c>
      <c r="S33" s="170">
        <f t="shared" si="17"/>
        <v>7350000</v>
      </c>
      <c r="T33" s="170">
        <f t="shared" si="18"/>
        <v>0</v>
      </c>
      <c r="U33" s="170">
        <f t="shared" si="19"/>
        <v>0</v>
      </c>
      <c r="V33" s="170">
        <f t="shared" si="20"/>
        <v>0</v>
      </c>
      <c r="W33" s="165">
        <f t="shared" si="21"/>
        <v>7350000</v>
      </c>
      <c r="X33" s="41" t="s">
        <v>77</v>
      </c>
      <c r="Y33" s="55" t="s">
        <v>514</v>
      </c>
      <c r="Z33" s="41" t="s">
        <v>23</v>
      </c>
      <c r="AA33" s="23" t="s">
        <v>77</v>
      </c>
    </row>
    <row r="34" spans="1:27" ht="20.100000000000001" customHeight="1" x14ac:dyDescent="0.15">
      <c r="A34" s="117"/>
      <c r="B34" s="117"/>
      <c r="C34" s="117"/>
      <c r="D34" s="168"/>
      <c r="E34" s="168"/>
      <c r="F34" s="168"/>
      <c r="G34" s="523" t="s">
        <v>57</v>
      </c>
      <c r="H34" s="897">
        <f t="shared" si="12"/>
        <v>3300000</v>
      </c>
      <c r="I34" s="897"/>
      <c r="J34" s="897"/>
      <c r="K34" s="544" t="s">
        <v>22</v>
      </c>
      <c r="L34" s="545">
        <v>4</v>
      </c>
      <c r="M34" s="234" t="s">
        <v>24</v>
      </c>
      <c r="N34" s="546">
        <v>13200000</v>
      </c>
      <c r="O34" s="168">
        <f t="shared" si="13"/>
        <v>13200000</v>
      </c>
      <c r="P34" s="168">
        <f t="shared" si="14"/>
        <v>0</v>
      </c>
      <c r="Q34" s="168">
        <f t="shared" si="15"/>
        <v>0</v>
      </c>
      <c r="R34" s="168">
        <f t="shared" si="16"/>
        <v>0</v>
      </c>
      <c r="S34" s="168">
        <f t="shared" si="17"/>
        <v>13200000</v>
      </c>
      <c r="T34" s="168">
        <f t="shared" si="18"/>
        <v>0</v>
      </c>
      <c r="U34" s="168">
        <f t="shared" si="19"/>
        <v>0</v>
      </c>
      <c r="V34" s="168">
        <f t="shared" si="20"/>
        <v>0</v>
      </c>
      <c r="W34" s="165">
        <f t="shared" si="21"/>
        <v>13200000</v>
      </c>
      <c r="X34" s="41" t="s">
        <v>305</v>
      </c>
      <c r="Y34" s="55" t="s">
        <v>514</v>
      </c>
      <c r="Z34" s="41" t="s">
        <v>23</v>
      </c>
      <c r="AA34" s="23" t="s">
        <v>151</v>
      </c>
    </row>
    <row r="35" spans="1:27" s="29" customFormat="1" ht="20.100000000000001" customHeight="1" x14ac:dyDescent="0.15">
      <c r="A35" s="116"/>
      <c r="B35" s="116"/>
      <c r="C35" s="116"/>
      <c r="D35" s="165"/>
      <c r="E35" s="165"/>
      <c r="F35" s="165"/>
      <c r="G35" s="528" t="s">
        <v>559</v>
      </c>
      <c r="H35" s="887">
        <f t="shared" si="12"/>
        <v>6276000</v>
      </c>
      <c r="I35" s="887"/>
      <c r="J35" s="887"/>
      <c r="K35" s="210" t="s">
        <v>22</v>
      </c>
      <c r="L35" s="547">
        <v>4</v>
      </c>
      <c r="M35" s="206" t="s">
        <v>24</v>
      </c>
      <c r="N35" s="548">
        <v>25104000</v>
      </c>
      <c r="O35" s="165">
        <f t="shared" si="13"/>
        <v>25104000</v>
      </c>
      <c r="P35" s="165">
        <f t="shared" si="14"/>
        <v>0</v>
      </c>
      <c r="Q35" s="165">
        <f t="shared" si="15"/>
        <v>0</v>
      </c>
      <c r="R35" s="165">
        <f t="shared" si="16"/>
        <v>0</v>
      </c>
      <c r="S35" s="165">
        <f t="shared" si="17"/>
        <v>25104000</v>
      </c>
      <c r="T35" s="165">
        <f t="shared" si="18"/>
        <v>0</v>
      </c>
      <c r="U35" s="165">
        <f t="shared" si="19"/>
        <v>0</v>
      </c>
      <c r="V35" s="165">
        <f t="shared" si="20"/>
        <v>0</v>
      </c>
      <c r="W35" s="165">
        <f t="shared" si="21"/>
        <v>25104000</v>
      </c>
      <c r="X35" s="153" t="s">
        <v>210</v>
      </c>
      <c r="Y35" s="152" t="s">
        <v>514</v>
      </c>
      <c r="Z35" s="153" t="s">
        <v>23</v>
      </c>
      <c r="AA35" s="29" t="s">
        <v>151</v>
      </c>
    </row>
    <row r="36" spans="1:27" s="29" customFormat="1" ht="20.100000000000001" customHeight="1" x14ac:dyDescent="0.15">
      <c r="A36" s="116"/>
      <c r="B36" s="116"/>
      <c r="C36" s="116"/>
      <c r="D36" s="165"/>
      <c r="E36" s="165"/>
      <c r="F36" s="165"/>
      <c r="G36" s="528" t="s">
        <v>40</v>
      </c>
      <c r="H36" s="887">
        <f t="shared" si="12"/>
        <v>3280500</v>
      </c>
      <c r="I36" s="887"/>
      <c r="J36" s="887"/>
      <c r="K36" s="210" t="s">
        <v>22</v>
      </c>
      <c r="L36" s="547">
        <v>4</v>
      </c>
      <c r="M36" s="206" t="s">
        <v>24</v>
      </c>
      <c r="N36" s="548">
        <v>13122000</v>
      </c>
      <c r="O36" s="165">
        <f t="shared" si="13"/>
        <v>13122000</v>
      </c>
      <c r="P36" s="165">
        <f t="shared" si="14"/>
        <v>0</v>
      </c>
      <c r="Q36" s="165">
        <f t="shared" si="15"/>
        <v>0</v>
      </c>
      <c r="R36" s="165">
        <f t="shared" si="16"/>
        <v>0</v>
      </c>
      <c r="S36" s="165">
        <f t="shared" si="17"/>
        <v>13122000</v>
      </c>
      <c r="T36" s="165">
        <f t="shared" si="18"/>
        <v>0</v>
      </c>
      <c r="U36" s="165">
        <f t="shared" si="19"/>
        <v>0</v>
      </c>
      <c r="V36" s="165">
        <f t="shared" si="20"/>
        <v>0</v>
      </c>
      <c r="W36" s="165">
        <f t="shared" si="21"/>
        <v>13122000</v>
      </c>
      <c r="X36" s="152" t="s">
        <v>281</v>
      </c>
      <c r="Y36" s="152" t="s">
        <v>514</v>
      </c>
      <c r="Z36" s="153" t="s">
        <v>493</v>
      </c>
      <c r="AA36" s="29" t="s">
        <v>281</v>
      </c>
    </row>
    <row r="37" spans="1:27" ht="20.100000000000001" customHeight="1" x14ac:dyDescent="0.15">
      <c r="A37" s="116"/>
      <c r="B37" s="116"/>
      <c r="C37" s="116"/>
      <c r="D37" s="165"/>
      <c r="E37" s="165"/>
      <c r="F37" s="165"/>
      <c r="G37" s="528" t="s">
        <v>596</v>
      </c>
      <c r="H37" s="887">
        <f t="shared" si="12"/>
        <v>756600</v>
      </c>
      <c r="I37" s="887"/>
      <c r="J37" s="887"/>
      <c r="K37" s="210" t="s">
        <v>22</v>
      </c>
      <c r="L37" s="547">
        <v>4</v>
      </c>
      <c r="M37" s="206" t="s">
        <v>24</v>
      </c>
      <c r="N37" s="548">
        <v>3026400</v>
      </c>
      <c r="O37" s="165">
        <f t="shared" si="13"/>
        <v>3026400</v>
      </c>
      <c r="P37" s="165">
        <f t="shared" si="14"/>
        <v>0</v>
      </c>
      <c r="Q37" s="165">
        <f t="shared" si="15"/>
        <v>0</v>
      </c>
      <c r="R37" s="165">
        <f t="shared" si="16"/>
        <v>0</v>
      </c>
      <c r="S37" s="165">
        <f t="shared" si="17"/>
        <v>3026400</v>
      </c>
      <c r="T37" s="165">
        <f t="shared" si="18"/>
        <v>0</v>
      </c>
      <c r="U37" s="165">
        <f t="shared" si="19"/>
        <v>0</v>
      </c>
      <c r="V37" s="165">
        <f t="shared" si="20"/>
        <v>0</v>
      </c>
      <c r="W37" s="165">
        <f t="shared" si="21"/>
        <v>3026400</v>
      </c>
      <c r="X37" s="55" t="s">
        <v>573</v>
      </c>
      <c r="Y37" s="55" t="s">
        <v>514</v>
      </c>
      <c r="Z37" s="41" t="s">
        <v>493</v>
      </c>
      <c r="AA37" s="23" t="s">
        <v>281</v>
      </c>
    </row>
    <row r="38" spans="1:27" s="172" customFormat="1" ht="20.100000000000001" customHeight="1" x14ac:dyDescent="0.15">
      <c r="A38" s="116"/>
      <c r="B38" s="116"/>
      <c r="C38" s="116"/>
      <c r="D38" s="165"/>
      <c r="E38" s="165"/>
      <c r="F38" s="165"/>
      <c r="G38" s="528" t="s">
        <v>570</v>
      </c>
      <c r="H38" s="887">
        <f t="shared" si="12"/>
        <v>186846375</v>
      </c>
      <c r="I38" s="887"/>
      <c r="J38" s="887"/>
      <c r="K38" s="210" t="s">
        <v>22</v>
      </c>
      <c r="L38" s="547">
        <v>4</v>
      </c>
      <c r="M38" s="206" t="s">
        <v>24</v>
      </c>
      <c r="N38" s="548">
        <v>747385500</v>
      </c>
      <c r="O38" s="212">
        <f t="shared" ref="O38" si="22">IF(Y38="국비100%",N38*100%,IF(Y38="시도비100%",N38*0%,IF(Y38="시군구비100%",N38*0%,IF(Y38="국비30%, 시도비70%",N38*30%,IF(Y38="국비50%, 시도비50%",N38*50%,IF(Y38="시도비50%, 시군구비50%",N38*0%,IF(Y38="국비30%, 시도비35%, 시군구비35%",N38*30%)))))))</f>
        <v>747385500</v>
      </c>
      <c r="P38" s="212">
        <f t="shared" ref="P38" si="23">IF(Y38="국비100%",N38*0%,IF(Y38="시도비100%",N38*100%,IF(Y38="시군구비100%",N38*0%,IF(Y38="국비30%, 시도비70%",N38*70%,IF(Y38="국비50%, 시도비50%",N38*50%,IF(Y38="시도비50%, 시군구비50%",N38*50%,IF(Y38="국비30%, 시도비35%, 시군구비35%",N38*35%)))))))</f>
        <v>0</v>
      </c>
      <c r="Q38" s="212">
        <f t="shared" ref="Q38" si="24">IF(Y38="국비100%",N38*0%,IF(Y38="시도비100%",N38*0%,IF(Y38="시군구비100%",N38*100%,IF(Y38="국비30%, 시도비70%",N38*0%,IF(Y38="국비50%, 시도비50%",N38*0%,IF(Y38="시도비50%, 시군구비50%",N38*50%,IF(Y38="국비30%, 시도비35%, 시군구비35%",N38*35%)))))))</f>
        <v>0</v>
      </c>
      <c r="R38" s="212">
        <f t="shared" ref="R38" si="25">IF(Y38="기타보조금",N38*100%,N38*0%)</f>
        <v>0</v>
      </c>
      <c r="S38" s="212">
        <f t="shared" ref="S38" si="26">SUM(O38:R38)</f>
        <v>747385500</v>
      </c>
      <c r="T38" s="212">
        <f t="shared" ref="T38" si="27">IF(Y38="자부담",N38*100%,N38*0%)</f>
        <v>0</v>
      </c>
      <c r="U38" s="212">
        <f t="shared" ref="U38" si="28">IF(Y38="후원금",N38*100%,N38*0%)</f>
        <v>0</v>
      </c>
      <c r="V38" s="212">
        <f t="shared" ref="V38" si="29">IF(Y38="수익사업",N38*100%,N38*0%)</f>
        <v>0</v>
      </c>
      <c r="W38" s="212">
        <f t="shared" ref="W38" si="30">SUM(S38:V38)</f>
        <v>747385500</v>
      </c>
      <c r="X38" s="213" t="s">
        <v>309</v>
      </c>
      <c r="Y38" s="213" t="s">
        <v>514</v>
      </c>
      <c r="Z38" s="446" t="s">
        <v>410</v>
      </c>
      <c r="AA38" s="447" t="s">
        <v>324</v>
      </c>
    </row>
    <row r="39" spans="1:27" ht="20.100000000000001" customHeight="1" x14ac:dyDescent="0.15">
      <c r="A39" s="116"/>
      <c r="B39" s="116"/>
      <c r="C39" s="116"/>
      <c r="D39" s="165"/>
      <c r="E39" s="165"/>
      <c r="F39" s="165"/>
      <c r="G39" s="549" t="s">
        <v>669</v>
      </c>
      <c r="H39" s="887">
        <f t="shared" ref="H39" si="31">SUM(N39/L39)</f>
        <v>4536000</v>
      </c>
      <c r="I39" s="887"/>
      <c r="J39" s="887"/>
      <c r="K39" s="550" t="s">
        <v>22</v>
      </c>
      <c r="L39" s="211">
        <v>1</v>
      </c>
      <c r="M39" s="207" t="s">
        <v>24</v>
      </c>
      <c r="N39" s="548">
        <v>4536000</v>
      </c>
      <c r="O39" s="775">
        <f t="shared" si="13"/>
        <v>4536000</v>
      </c>
      <c r="P39" s="775">
        <f t="shared" si="14"/>
        <v>0</v>
      </c>
      <c r="Q39" s="775">
        <f t="shared" si="15"/>
        <v>0</v>
      </c>
      <c r="R39" s="775">
        <f t="shared" si="16"/>
        <v>0</v>
      </c>
      <c r="S39" s="775">
        <f t="shared" si="17"/>
        <v>4536000</v>
      </c>
      <c r="T39" s="775">
        <f t="shared" si="18"/>
        <v>0</v>
      </c>
      <c r="U39" s="775">
        <f t="shared" si="19"/>
        <v>0</v>
      </c>
      <c r="V39" s="775">
        <f t="shared" si="20"/>
        <v>0</v>
      </c>
      <c r="W39" s="775">
        <f t="shared" si="21"/>
        <v>4536000</v>
      </c>
      <c r="X39" s="449" t="s">
        <v>670</v>
      </c>
      <c r="Y39" s="449" t="s">
        <v>514</v>
      </c>
      <c r="Z39" s="450" t="s">
        <v>410</v>
      </c>
      <c r="AA39" s="447" t="s">
        <v>671</v>
      </c>
    </row>
    <row r="40" spans="1:27" ht="20.100000000000001" customHeight="1" x14ac:dyDescent="0.15">
      <c r="A40" s="116"/>
      <c r="B40" s="116"/>
      <c r="C40" s="126" t="s">
        <v>282</v>
      </c>
      <c r="D40" s="4">
        <f>SUM(N41:N69)</f>
        <v>1707785140</v>
      </c>
      <c r="E40" s="2">
        <v>1750990395</v>
      </c>
      <c r="F40" s="4">
        <f>SUM(D40-E40)</f>
        <v>-43205255</v>
      </c>
      <c r="G40" s="484"/>
      <c r="H40" s="896"/>
      <c r="I40" s="896"/>
      <c r="J40" s="896"/>
      <c r="K40" s="489"/>
      <c r="L40" s="490"/>
      <c r="M40" s="491"/>
      <c r="N40" s="492"/>
      <c r="O40" s="4">
        <f t="shared" ref="O40:W40" si="32">SUM(O41:O69)</f>
        <v>0</v>
      </c>
      <c r="P40" s="4">
        <f t="shared" si="32"/>
        <v>1707785140</v>
      </c>
      <c r="Q40" s="4">
        <f t="shared" si="32"/>
        <v>0</v>
      </c>
      <c r="R40" s="4">
        <f t="shared" si="32"/>
        <v>0</v>
      </c>
      <c r="S40" s="4">
        <f t="shared" si="32"/>
        <v>1707785140</v>
      </c>
      <c r="T40" s="4">
        <f t="shared" si="32"/>
        <v>0</v>
      </c>
      <c r="U40" s="4">
        <f t="shared" si="32"/>
        <v>0</v>
      </c>
      <c r="V40" s="4">
        <f t="shared" si="32"/>
        <v>0</v>
      </c>
      <c r="W40" s="4">
        <f t="shared" si="32"/>
        <v>1707785140</v>
      </c>
      <c r="X40" s="119"/>
      <c r="Y40" s="119"/>
      <c r="Z40" s="119"/>
      <c r="AA40" s="23"/>
    </row>
    <row r="41" spans="1:27" ht="20.100000000000001" customHeight="1" x14ac:dyDescent="0.15">
      <c r="A41" s="116"/>
      <c r="B41" s="116"/>
      <c r="C41" s="116"/>
      <c r="D41" s="165"/>
      <c r="E41" s="165"/>
      <c r="F41" s="165"/>
      <c r="G41" s="53" t="s">
        <v>592</v>
      </c>
      <c r="H41" s="908">
        <f t="shared" ref="H41:H63" si="33">SUM(N41/L41)</f>
        <v>33425000</v>
      </c>
      <c r="I41" s="908"/>
      <c r="J41" s="908"/>
      <c r="K41" s="157" t="s">
        <v>22</v>
      </c>
      <c r="L41" s="70">
        <v>4</v>
      </c>
      <c r="M41" s="158" t="s">
        <v>24</v>
      </c>
      <c r="N41" s="253">
        <v>133700000</v>
      </c>
      <c r="O41" s="165">
        <f t="shared" ref="O41:O69" si="34">IF(Y41="국비100%",N41*100%,IF(Y41="시도비100%",N41*0%,IF(Y41="시군구비100%",N41*0%,IF(Y41="국비30%, 시도비70%",N41*30%,IF(Y41="국비50%, 시도비50%",N41*50%,IF(Y41="시도비50%, 시군구비50%",N41*0%,IF(Y41="국비30%, 시도비35%, 시군구비35%",N41*30%)))))))</f>
        <v>0</v>
      </c>
      <c r="P41" s="165">
        <f t="shared" ref="P41:P69" si="35">IF(Y41="국비100%",N41*0%,IF(Y41="시도비100%",N41*100%,IF(Y41="시군구비100%",N41*0%,IF(Y41="국비30%, 시도비70%",N41*70%,IF(Y41="국비50%, 시도비50%",N41*50%,IF(Y41="시도비50%, 시군구비50%",N41*50%,IF(Y41="국비30%, 시도비35%, 시군구비35%",N41*35%)))))))</f>
        <v>133700000</v>
      </c>
      <c r="Q41" s="165">
        <f t="shared" ref="Q41:Q69" si="36">IF(Y41="국비100%",N41*0%,IF(Y41="시도비100%",N41*0%,IF(Y41="시군구비100%",N41*100%,IF(Y41="국비30%, 시도비70%",N41*0%,IF(Y41="국비50%, 시도비50%",N41*0%,IF(Y41="시도비50%, 시군구비50%",N41*50%,IF(Y41="국비30%, 시도비35%, 시군구비35%",N41*35%)))))))</f>
        <v>0</v>
      </c>
      <c r="R41" s="165">
        <f t="shared" ref="R41:R69" si="37">IF(Y41="기타보조금",N41*100%,N41*0%)</f>
        <v>0</v>
      </c>
      <c r="S41" s="165">
        <f t="shared" ref="S41:S69" si="38">SUM(O41:R41)</f>
        <v>133700000</v>
      </c>
      <c r="T41" s="165">
        <f t="shared" ref="T41:T69" si="39">IF(Y41="자부담",N41*100%,N41*0%)</f>
        <v>0</v>
      </c>
      <c r="U41" s="165">
        <f t="shared" ref="U41:U69" si="40">IF(Y41="후원금",N41*100%,N41*0%)</f>
        <v>0</v>
      </c>
      <c r="V41" s="165">
        <f t="shared" ref="V41:V69" si="41">IF(Y41="수익사업",N41*100%,N41*0%)</f>
        <v>0</v>
      </c>
      <c r="W41" s="165">
        <f t="shared" ref="W41:W69" si="42">SUM(S41:V41)</f>
        <v>133700000</v>
      </c>
      <c r="X41" s="41" t="s">
        <v>299</v>
      </c>
      <c r="Y41" s="55" t="s">
        <v>412</v>
      </c>
      <c r="Z41" s="41" t="s">
        <v>23</v>
      </c>
      <c r="AA41" s="23" t="s">
        <v>102</v>
      </c>
    </row>
    <row r="42" spans="1:27" ht="20.100000000000001" customHeight="1" x14ac:dyDescent="0.15">
      <c r="A42" s="116"/>
      <c r="B42" s="116"/>
      <c r="C42" s="116"/>
      <c r="D42" s="165"/>
      <c r="E42" s="165"/>
      <c r="F42" s="165"/>
      <c r="G42" s="52" t="s">
        <v>565</v>
      </c>
      <c r="H42" s="900">
        <f t="shared" si="33"/>
        <v>7245000</v>
      </c>
      <c r="I42" s="900"/>
      <c r="J42" s="900"/>
      <c r="K42" s="178" t="s">
        <v>22</v>
      </c>
      <c r="L42" s="71">
        <v>4</v>
      </c>
      <c r="M42" s="180" t="s">
        <v>24</v>
      </c>
      <c r="N42" s="215">
        <v>28980000</v>
      </c>
      <c r="O42" s="165">
        <f t="shared" si="34"/>
        <v>0</v>
      </c>
      <c r="P42" s="165">
        <f t="shared" si="35"/>
        <v>28980000</v>
      </c>
      <c r="Q42" s="165">
        <f t="shared" si="36"/>
        <v>0</v>
      </c>
      <c r="R42" s="165">
        <f t="shared" si="37"/>
        <v>0</v>
      </c>
      <c r="S42" s="165">
        <f t="shared" si="38"/>
        <v>28980000</v>
      </c>
      <c r="T42" s="165">
        <f t="shared" si="39"/>
        <v>0</v>
      </c>
      <c r="U42" s="165">
        <f t="shared" si="40"/>
        <v>0</v>
      </c>
      <c r="V42" s="165">
        <f t="shared" si="41"/>
        <v>0</v>
      </c>
      <c r="W42" s="165">
        <f t="shared" si="42"/>
        <v>28980000</v>
      </c>
      <c r="X42" s="55" t="s">
        <v>26</v>
      </c>
      <c r="Y42" s="55" t="s">
        <v>412</v>
      </c>
      <c r="Z42" s="41" t="s">
        <v>23</v>
      </c>
      <c r="AA42" s="23" t="s">
        <v>102</v>
      </c>
    </row>
    <row r="43" spans="1:27" ht="20.100000000000001" customHeight="1" x14ac:dyDescent="0.15">
      <c r="A43" s="116"/>
      <c r="B43" s="116"/>
      <c r="C43" s="116"/>
      <c r="D43" s="445"/>
      <c r="E43" s="33"/>
      <c r="F43" s="33"/>
      <c r="G43" s="52" t="s">
        <v>599</v>
      </c>
      <c r="H43" s="900">
        <f>SUM(N43/L43)</f>
        <v>521500</v>
      </c>
      <c r="I43" s="900"/>
      <c r="J43" s="900"/>
      <c r="K43" s="178" t="s">
        <v>22</v>
      </c>
      <c r="L43" s="71">
        <v>4</v>
      </c>
      <c r="M43" s="180" t="s">
        <v>24</v>
      </c>
      <c r="N43" s="215">
        <v>2086000</v>
      </c>
      <c r="O43" s="165">
        <f>IF(Y43="국비100%",N43*100%,IF(Y43="시도비100%",N43*0%,IF(Y43="시군구비100%",N43*0%,IF(Y43="국비30%, 시도비70%",N43*30%,IF(Y43="국비50%, 시도비50%",N43*50%,IF(Y43="시도비50%, 시군구비50%",N43*0%,IF(Y43="국비30%, 시도비35%, 시군구비35%",N43*30%)))))))</f>
        <v>0</v>
      </c>
      <c r="P43" s="165">
        <f>IF(Y43="국비100%",N43*0%,IF(Y43="시도비100%",N43*100%,IF(Y43="시군구비100%",N43*0%,IF(Y43="국비30%, 시도비70%",N43*70%,IF(Y43="국비50%, 시도비50%",N43*50%,IF(Y43="시도비50%, 시군구비50%",N43*50%,IF(Y43="국비30%, 시도비35%, 시군구비35%",N43*35%)))))))</f>
        <v>2086000</v>
      </c>
      <c r="Q43" s="165">
        <f>IF(Y43="국비100%",N43*0%,IF(Y43="시도비100%",N43*0%,IF(Y43="시군구비100%",N43*100%,IF(Y43="국비30%, 시도비70%",N43*0%,IF(Y43="국비50%, 시도비50%",N43*0%,IF(Y43="시도비50%, 시군구비50%",N43*50%,IF(Y43="국비30%, 시도비35%, 시군구비35%",N43*35%)))))))</f>
        <v>0</v>
      </c>
      <c r="R43" s="165">
        <f>IF(Y43="기타보조금",N43*100%,N43*0%)</f>
        <v>0</v>
      </c>
      <c r="S43" s="165">
        <f>SUM(O43:R43)</f>
        <v>2086000</v>
      </c>
      <c r="T43" s="165">
        <f>IF(Y43="자부담",N43*100%,N43*0%)</f>
        <v>0</v>
      </c>
      <c r="U43" s="165">
        <f>IF(Y43="후원금",N43*100%,N43*0%)</f>
        <v>0</v>
      </c>
      <c r="V43" s="165">
        <f>IF(Y43="수익사업",N43*100%,N43*0%)</f>
        <v>0</v>
      </c>
      <c r="W43" s="165">
        <f>SUM(S43:V43)</f>
        <v>2086000</v>
      </c>
      <c r="X43" s="55" t="s">
        <v>528</v>
      </c>
      <c r="Y43" s="55" t="s">
        <v>412</v>
      </c>
      <c r="Z43" s="41" t="s">
        <v>23</v>
      </c>
      <c r="AA43" s="172" t="s">
        <v>102</v>
      </c>
    </row>
    <row r="44" spans="1:27" ht="20.100000000000001" customHeight="1" x14ac:dyDescent="0.15">
      <c r="A44" s="116"/>
      <c r="B44" s="116"/>
      <c r="C44" s="116"/>
      <c r="D44" s="445"/>
      <c r="E44" s="33"/>
      <c r="F44" s="33"/>
      <c r="G44" s="52" t="s">
        <v>28</v>
      </c>
      <c r="H44" s="900">
        <f t="shared" si="33"/>
        <v>17656545</v>
      </c>
      <c r="I44" s="900"/>
      <c r="J44" s="900"/>
      <c r="K44" s="178" t="s">
        <v>22</v>
      </c>
      <c r="L44" s="71">
        <v>4</v>
      </c>
      <c r="M44" s="180" t="s">
        <v>24</v>
      </c>
      <c r="N44" s="215">
        <v>70626180</v>
      </c>
      <c r="O44" s="165">
        <f t="shared" si="34"/>
        <v>0</v>
      </c>
      <c r="P44" s="165">
        <f t="shared" si="35"/>
        <v>70626180</v>
      </c>
      <c r="Q44" s="165">
        <f t="shared" si="36"/>
        <v>0</v>
      </c>
      <c r="R44" s="165">
        <f t="shared" si="37"/>
        <v>0</v>
      </c>
      <c r="S44" s="165">
        <f t="shared" si="38"/>
        <v>70626180</v>
      </c>
      <c r="T44" s="165">
        <f t="shared" si="39"/>
        <v>0</v>
      </c>
      <c r="U44" s="165">
        <f t="shared" si="40"/>
        <v>0</v>
      </c>
      <c r="V44" s="165">
        <f t="shared" si="41"/>
        <v>0</v>
      </c>
      <c r="W44" s="165">
        <f t="shared" si="42"/>
        <v>70626180</v>
      </c>
      <c r="X44" s="41" t="s">
        <v>136</v>
      </c>
      <c r="Y44" s="55" t="s">
        <v>412</v>
      </c>
      <c r="Z44" s="41" t="s">
        <v>23</v>
      </c>
      <c r="AA44" s="23" t="s">
        <v>102</v>
      </c>
    </row>
    <row r="45" spans="1:27" s="172" customFormat="1" ht="20.100000000000001" customHeight="1" x14ac:dyDescent="0.15">
      <c r="A45" s="116"/>
      <c r="B45" s="116"/>
      <c r="C45" s="116"/>
      <c r="D45" s="445"/>
      <c r="E45" s="33"/>
      <c r="F45" s="33"/>
      <c r="G45" s="52" t="s">
        <v>616</v>
      </c>
      <c r="H45" s="900">
        <f>SUM(N45/L45)</f>
        <v>3165597.5</v>
      </c>
      <c r="I45" s="900"/>
      <c r="J45" s="900"/>
      <c r="K45" s="178" t="s">
        <v>22</v>
      </c>
      <c r="L45" s="71">
        <v>4</v>
      </c>
      <c r="M45" s="180" t="s">
        <v>24</v>
      </c>
      <c r="N45" s="215">
        <v>12662390</v>
      </c>
      <c r="O45" s="165">
        <f t="shared" ref="O45" si="43">IF(Y45="국비100%",N45*100%,IF(Y45="시도비100%",N45*0%,IF(Y45="시군구비100%",N45*0%,IF(Y45="국비30%, 시도비70%",N45*30%,IF(Y45="국비50%, 시도비50%",N45*50%,IF(Y45="시도비50%, 시군구비50%",N45*0%,IF(Y45="국비30%, 시도비35%, 시군구비35%",N45*30%)))))))</f>
        <v>0</v>
      </c>
      <c r="P45" s="165">
        <f t="shared" ref="P45" si="44">IF(Y45="국비100%",N45*0%,IF(Y45="시도비100%",N45*100%,IF(Y45="시군구비100%",N45*0%,IF(Y45="국비30%, 시도비70%",N45*70%,IF(Y45="국비50%, 시도비50%",N45*50%,IF(Y45="시도비50%, 시군구비50%",N45*50%,IF(Y45="국비30%, 시도비35%, 시군구비35%",N45*35%)))))))</f>
        <v>12662390</v>
      </c>
      <c r="Q45" s="165">
        <f t="shared" ref="Q45" si="45">IF(Y45="국비100%",N45*0%,IF(Y45="시도비100%",N45*0%,IF(Y45="시군구비100%",N45*100%,IF(Y45="국비30%, 시도비70%",N45*0%,IF(Y45="국비50%, 시도비50%",N45*0%,IF(Y45="시도비50%, 시군구비50%",N45*50%,IF(Y45="국비30%, 시도비35%, 시군구비35%",N45*35%)))))))</f>
        <v>0</v>
      </c>
      <c r="R45" s="165">
        <f t="shared" ref="R45" si="46">IF(Y45="기타보조금",N45*100%,N45*0%)</f>
        <v>0</v>
      </c>
      <c r="S45" s="165">
        <f t="shared" ref="S45" si="47">SUM(O45:R45)</f>
        <v>12662390</v>
      </c>
      <c r="T45" s="165">
        <f t="shared" ref="T45" si="48">IF(Y45="자부담",N45*100%,N45*0%)</f>
        <v>0</v>
      </c>
      <c r="U45" s="165">
        <f t="shared" ref="U45" si="49">IF(Y45="후원금",N45*100%,N45*0%)</f>
        <v>0</v>
      </c>
      <c r="V45" s="165">
        <f t="shared" ref="V45" si="50">IF(Y45="수익사업",N45*100%,N45*0%)</f>
        <v>0</v>
      </c>
      <c r="W45" s="165">
        <f t="shared" ref="W45" si="51">SUM(S45:V45)</f>
        <v>12662390</v>
      </c>
      <c r="X45" s="153" t="s">
        <v>615</v>
      </c>
      <c r="Y45" s="152" t="s">
        <v>412</v>
      </c>
      <c r="Z45" s="153" t="s">
        <v>23</v>
      </c>
      <c r="AA45" s="172" t="s">
        <v>102</v>
      </c>
    </row>
    <row r="46" spans="1:27" ht="20.100000000000001" customHeight="1" x14ac:dyDescent="0.15">
      <c r="A46" s="116"/>
      <c r="B46" s="116"/>
      <c r="C46" s="116"/>
      <c r="D46" s="445"/>
      <c r="E46" s="33"/>
      <c r="F46" s="33"/>
      <c r="G46" s="52" t="s">
        <v>53</v>
      </c>
      <c r="H46" s="900">
        <f t="shared" si="33"/>
        <v>727500</v>
      </c>
      <c r="I46" s="900"/>
      <c r="J46" s="900"/>
      <c r="K46" s="178" t="s">
        <v>22</v>
      </c>
      <c r="L46" s="71">
        <v>4</v>
      </c>
      <c r="M46" s="180" t="s">
        <v>24</v>
      </c>
      <c r="N46" s="215">
        <v>2910000</v>
      </c>
      <c r="O46" s="165">
        <f t="shared" si="34"/>
        <v>0</v>
      </c>
      <c r="P46" s="165">
        <f t="shared" si="35"/>
        <v>2910000</v>
      </c>
      <c r="Q46" s="165">
        <f t="shared" si="36"/>
        <v>0</v>
      </c>
      <c r="R46" s="165">
        <f t="shared" si="37"/>
        <v>0</v>
      </c>
      <c r="S46" s="165">
        <f t="shared" si="38"/>
        <v>2910000</v>
      </c>
      <c r="T46" s="165">
        <f t="shared" si="39"/>
        <v>0</v>
      </c>
      <c r="U46" s="165">
        <f t="shared" si="40"/>
        <v>0</v>
      </c>
      <c r="V46" s="165">
        <f t="shared" si="41"/>
        <v>0</v>
      </c>
      <c r="W46" s="165">
        <f t="shared" si="42"/>
        <v>2910000</v>
      </c>
      <c r="X46" s="55" t="s">
        <v>107</v>
      </c>
      <c r="Y46" s="55" t="s">
        <v>412</v>
      </c>
      <c r="Z46" s="41" t="s">
        <v>23</v>
      </c>
      <c r="AA46" s="23" t="s">
        <v>102</v>
      </c>
    </row>
    <row r="47" spans="1:27" ht="20.100000000000001" customHeight="1" x14ac:dyDescent="0.15">
      <c r="A47" s="116"/>
      <c r="B47" s="116"/>
      <c r="C47" s="116"/>
      <c r="D47" s="445"/>
      <c r="E47" s="33"/>
      <c r="F47" s="33"/>
      <c r="G47" s="52" t="s">
        <v>35</v>
      </c>
      <c r="H47" s="900">
        <f t="shared" si="33"/>
        <v>21481600</v>
      </c>
      <c r="I47" s="900"/>
      <c r="J47" s="900"/>
      <c r="K47" s="178" t="s">
        <v>22</v>
      </c>
      <c r="L47" s="71">
        <v>4</v>
      </c>
      <c r="M47" s="180" t="s">
        <v>24</v>
      </c>
      <c r="N47" s="215">
        <v>85926400</v>
      </c>
      <c r="O47" s="165">
        <f t="shared" si="34"/>
        <v>0</v>
      </c>
      <c r="P47" s="165">
        <f t="shared" si="35"/>
        <v>85926400</v>
      </c>
      <c r="Q47" s="165">
        <f t="shared" si="36"/>
        <v>0</v>
      </c>
      <c r="R47" s="165">
        <f t="shared" si="37"/>
        <v>0</v>
      </c>
      <c r="S47" s="165">
        <f t="shared" si="38"/>
        <v>85926400</v>
      </c>
      <c r="T47" s="165">
        <f t="shared" si="39"/>
        <v>0</v>
      </c>
      <c r="U47" s="165">
        <f t="shared" si="40"/>
        <v>0</v>
      </c>
      <c r="V47" s="165">
        <f t="shared" si="41"/>
        <v>0</v>
      </c>
      <c r="W47" s="165">
        <f t="shared" si="42"/>
        <v>85926400</v>
      </c>
      <c r="X47" s="41" t="s">
        <v>341</v>
      </c>
      <c r="Y47" s="55" t="s">
        <v>412</v>
      </c>
      <c r="Z47" s="41" t="s">
        <v>23</v>
      </c>
      <c r="AA47" s="23" t="s">
        <v>84</v>
      </c>
    </row>
    <row r="48" spans="1:27" ht="20.100000000000001" customHeight="1" x14ac:dyDescent="0.15">
      <c r="A48" s="116"/>
      <c r="B48" s="116"/>
      <c r="C48" s="116"/>
      <c r="D48" s="445"/>
      <c r="E48" s="33"/>
      <c r="F48" s="33"/>
      <c r="G48" s="52" t="s">
        <v>56</v>
      </c>
      <c r="H48" s="900">
        <f t="shared" si="33"/>
        <v>5569375</v>
      </c>
      <c r="I48" s="900"/>
      <c r="J48" s="900"/>
      <c r="K48" s="178" t="s">
        <v>22</v>
      </c>
      <c r="L48" s="71">
        <v>4</v>
      </c>
      <c r="M48" s="180" t="s">
        <v>24</v>
      </c>
      <c r="N48" s="215">
        <v>22277500</v>
      </c>
      <c r="O48" s="165">
        <f t="shared" si="34"/>
        <v>0</v>
      </c>
      <c r="P48" s="165">
        <f t="shared" si="35"/>
        <v>22277500</v>
      </c>
      <c r="Q48" s="165">
        <f t="shared" si="36"/>
        <v>0</v>
      </c>
      <c r="R48" s="165">
        <f t="shared" si="37"/>
        <v>0</v>
      </c>
      <c r="S48" s="165">
        <f t="shared" si="38"/>
        <v>22277500</v>
      </c>
      <c r="T48" s="165">
        <f t="shared" si="39"/>
        <v>0</v>
      </c>
      <c r="U48" s="165">
        <f t="shared" si="40"/>
        <v>0</v>
      </c>
      <c r="V48" s="165">
        <f t="shared" si="41"/>
        <v>0</v>
      </c>
      <c r="W48" s="165">
        <f t="shared" si="42"/>
        <v>22277500</v>
      </c>
      <c r="X48" s="41" t="s">
        <v>300</v>
      </c>
      <c r="Y48" s="55" t="s">
        <v>412</v>
      </c>
      <c r="Z48" s="41" t="s">
        <v>23</v>
      </c>
      <c r="AA48" s="23" t="s">
        <v>84</v>
      </c>
    </row>
    <row r="49" spans="1:27" ht="20.100000000000001" customHeight="1" x14ac:dyDescent="0.15">
      <c r="A49" s="116"/>
      <c r="B49" s="116"/>
      <c r="C49" s="116"/>
      <c r="D49" s="165"/>
      <c r="E49" s="165"/>
      <c r="F49" s="165"/>
      <c r="G49" s="52" t="s">
        <v>174</v>
      </c>
      <c r="H49" s="900">
        <f t="shared" si="33"/>
        <v>5258750</v>
      </c>
      <c r="I49" s="900"/>
      <c r="J49" s="900"/>
      <c r="K49" s="178" t="s">
        <v>22</v>
      </c>
      <c r="L49" s="71">
        <v>4</v>
      </c>
      <c r="M49" s="180" t="s">
        <v>24</v>
      </c>
      <c r="N49" s="215">
        <v>21035000</v>
      </c>
      <c r="O49" s="165">
        <f t="shared" si="34"/>
        <v>0</v>
      </c>
      <c r="P49" s="165">
        <f t="shared" si="35"/>
        <v>21035000</v>
      </c>
      <c r="Q49" s="165">
        <f t="shared" si="36"/>
        <v>0</v>
      </c>
      <c r="R49" s="165">
        <f t="shared" si="37"/>
        <v>0</v>
      </c>
      <c r="S49" s="165">
        <f t="shared" si="38"/>
        <v>21035000</v>
      </c>
      <c r="T49" s="165">
        <f t="shared" si="39"/>
        <v>0</v>
      </c>
      <c r="U49" s="165">
        <f t="shared" si="40"/>
        <v>0</v>
      </c>
      <c r="V49" s="165">
        <f t="shared" si="41"/>
        <v>0</v>
      </c>
      <c r="W49" s="165">
        <f t="shared" si="42"/>
        <v>21035000</v>
      </c>
      <c r="X49" s="41" t="s">
        <v>297</v>
      </c>
      <c r="Y49" s="55" t="s">
        <v>412</v>
      </c>
      <c r="Z49" s="41" t="s">
        <v>23</v>
      </c>
      <c r="AA49" s="23" t="s">
        <v>84</v>
      </c>
    </row>
    <row r="50" spans="1:27" ht="20.100000000000001" customHeight="1" x14ac:dyDescent="0.15">
      <c r="A50" s="116"/>
      <c r="B50" s="116"/>
      <c r="C50" s="116"/>
      <c r="D50" s="165"/>
      <c r="E50" s="165"/>
      <c r="F50" s="165"/>
      <c r="G50" s="52" t="s">
        <v>772</v>
      </c>
      <c r="H50" s="900">
        <f t="shared" si="33"/>
        <v>12138000</v>
      </c>
      <c r="I50" s="900"/>
      <c r="J50" s="900"/>
      <c r="K50" s="178" t="s">
        <v>22</v>
      </c>
      <c r="L50" s="71">
        <v>4</v>
      </c>
      <c r="M50" s="180" t="s">
        <v>24</v>
      </c>
      <c r="N50" s="215">
        <v>48552000</v>
      </c>
      <c r="O50" s="165">
        <f t="shared" si="34"/>
        <v>0</v>
      </c>
      <c r="P50" s="165">
        <f t="shared" si="35"/>
        <v>48552000</v>
      </c>
      <c r="Q50" s="165">
        <f t="shared" si="36"/>
        <v>0</v>
      </c>
      <c r="R50" s="165">
        <f t="shared" si="37"/>
        <v>0</v>
      </c>
      <c r="S50" s="165">
        <f t="shared" si="38"/>
        <v>48552000</v>
      </c>
      <c r="T50" s="165">
        <f t="shared" si="39"/>
        <v>0</v>
      </c>
      <c r="U50" s="165">
        <f t="shared" si="40"/>
        <v>0</v>
      </c>
      <c r="V50" s="165">
        <f t="shared" si="41"/>
        <v>0</v>
      </c>
      <c r="W50" s="165">
        <f t="shared" si="42"/>
        <v>48552000</v>
      </c>
      <c r="X50" s="41" t="s">
        <v>294</v>
      </c>
      <c r="Y50" s="55" t="s">
        <v>412</v>
      </c>
      <c r="Z50" s="41" t="s">
        <v>23</v>
      </c>
      <c r="AA50" s="23" t="s">
        <v>84</v>
      </c>
    </row>
    <row r="51" spans="1:27" ht="20.100000000000001" customHeight="1" x14ac:dyDescent="0.15">
      <c r="A51" s="116"/>
      <c r="B51" s="116"/>
      <c r="C51" s="116"/>
      <c r="D51" s="165"/>
      <c r="E51" s="165"/>
      <c r="F51" s="165"/>
      <c r="G51" s="52" t="s">
        <v>533</v>
      </c>
      <c r="H51" s="900">
        <f t="shared" si="33"/>
        <v>5262250</v>
      </c>
      <c r="I51" s="900"/>
      <c r="J51" s="900"/>
      <c r="K51" s="178" t="s">
        <v>22</v>
      </c>
      <c r="L51" s="71">
        <v>4</v>
      </c>
      <c r="M51" s="180" t="s">
        <v>24</v>
      </c>
      <c r="N51" s="215">
        <v>21049000</v>
      </c>
      <c r="O51" s="165">
        <f t="shared" si="34"/>
        <v>0</v>
      </c>
      <c r="P51" s="165">
        <f t="shared" si="35"/>
        <v>21049000</v>
      </c>
      <c r="Q51" s="165">
        <f t="shared" si="36"/>
        <v>0</v>
      </c>
      <c r="R51" s="165">
        <f t="shared" si="37"/>
        <v>0</v>
      </c>
      <c r="S51" s="165">
        <f t="shared" si="38"/>
        <v>21049000</v>
      </c>
      <c r="T51" s="165">
        <f t="shared" si="39"/>
        <v>0</v>
      </c>
      <c r="U51" s="165">
        <f t="shared" si="40"/>
        <v>0</v>
      </c>
      <c r="V51" s="165">
        <f t="shared" si="41"/>
        <v>0</v>
      </c>
      <c r="W51" s="165">
        <f t="shared" si="42"/>
        <v>21049000</v>
      </c>
      <c r="X51" s="41" t="s">
        <v>244</v>
      </c>
      <c r="Y51" s="55" t="s">
        <v>412</v>
      </c>
      <c r="Z51" s="41" t="s">
        <v>23</v>
      </c>
      <c r="AA51" s="23" t="s">
        <v>84</v>
      </c>
    </row>
    <row r="52" spans="1:27" ht="20.100000000000001" customHeight="1" x14ac:dyDescent="0.15">
      <c r="A52" s="116"/>
      <c r="B52" s="116"/>
      <c r="C52" s="116"/>
      <c r="D52" s="165"/>
      <c r="E52" s="165"/>
      <c r="F52" s="165"/>
      <c r="G52" s="52" t="s">
        <v>587</v>
      </c>
      <c r="H52" s="900">
        <f t="shared" si="33"/>
        <v>4287500</v>
      </c>
      <c r="I52" s="900"/>
      <c r="J52" s="900"/>
      <c r="K52" s="178" t="s">
        <v>22</v>
      </c>
      <c r="L52" s="71">
        <v>4</v>
      </c>
      <c r="M52" s="180" t="s">
        <v>24</v>
      </c>
      <c r="N52" s="215">
        <v>17150000</v>
      </c>
      <c r="O52" s="165">
        <f t="shared" si="34"/>
        <v>0</v>
      </c>
      <c r="P52" s="165">
        <f t="shared" si="35"/>
        <v>17150000</v>
      </c>
      <c r="Q52" s="165">
        <f t="shared" si="36"/>
        <v>0</v>
      </c>
      <c r="R52" s="165">
        <f t="shared" si="37"/>
        <v>0</v>
      </c>
      <c r="S52" s="165">
        <f t="shared" si="38"/>
        <v>17150000</v>
      </c>
      <c r="T52" s="165">
        <f t="shared" si="39"/>
        <v>0</v>
      </c>
      <c r="U52" s="165">
        <f t="shared" si="40"/>
        <v>0</v>
      </c>
      <c r="V52" s="165">
        <f t="shared" si="41"/>
        <v>0</v>
      </c>
      <c r="W52" s="165">
        <f t="shared" si="42"/>
        <v>17150000</v>
      </c>
      <c r="X52" s="41" t="s">
        <v>77</v>
      </c>
      <c r="Y52" s="55" t="s">
        <v>412</v>
      </c>
      <c r="Z52" s="41" t="s">
        <v>23</v>
      </c>
      <c r="AA52" s="23" t="s">
        <v>77</v>
      </c>
    </row>
    <row r="53" spans="1:27" ht="20.100000000000001" customHeight="1" x14ac:dyDescent="0.15">
      <c r="A53" s="116"/>
      <c r="B53" s="116"/>
      <c r="C53" s="116"/>
      <c r="D53" s="165"/>
      <c r="E53" s="165"/>
      <c r="F53" s="165"/>
      <c r="G53" s="52" t="s">
        <v>177</v>
      </c>
      <c r="H53" s="900">
        <f t="shared" si="33"/>
        <v>26300000</v>
      </c>
      <c r="I53" s="900"/>
      <c r="J53" s="900"/>
      <c r="K53" s="178" t="s">
        <v>22</v>
      </c>
      <c r="L53" s="71">
        <v>4</v>
      </c>
      <c r="M53" s="180" t="s">
        <v>24</v>
      </c>
      <c r="N53" s="215">
        <v>105200000</v>
      </c>
      <c r="O53" s="165">
        <f t="shared" si="34"/>
        <v>0</v>
      </c>
      <c r="P53" s="165">
        <f t="shared" si="35"/>
        <v>105200000</v>
      </c>
      <c r="Q53" s="165">
        <f t="shared" si="36"/>
        <v>0</v>
      </c>
      <c r="R53" s="165">
        <f t="shared" si="37"/>
        <v>0</v>
      </c>
      <c r="S53" s="165">
        <f t="shared" si="38"/>
        <v>105200000</v>
      </c>
      <c r="T53" s="165">
        <f t="shared" si="39"/>
        <v>0</v>
      </c>
      <c r="U53" s="165">
        <f t="shared" si="40"/>
        <v>0</v>
      </c>
      <c r="V53" s="165">
        <f t="shared" si="41"/>
        <v>0</v>
      </c>
      <c r="W53" s="165">
        <f t="shared" si="42"/>
        <v>105200000</v>
      </c>
      <c r="X53" s="41" t="s">
        <v>290</v>
      </c>
      <c r="Y53" s="55" t="s">
        <v>412</v>
      </c>
      <c r="Z53" s="41" t="s">
        <v>23</v>
      </c>
      <c r="AA53" s="23" t="s">
        <v>151</v>
      </c>
    </row>
    <row r="54" spans="1:27" ht="20.100000000000001" customHeight="1" x14ac:dyDescent="0.15">
      <c r="A54" s="116"/>
      <c r="B54" s="116"/>
      <c r="C54" s="116"/>
      <c r="D54" s="165"/>
      <c r="E54" s="165"/>
      <c r="F54" s="165"/>
      <c r="G54" s="52" t="s">
        <v>134</v>
      </c>
      <c r="H54" s="900">
        <f t="shared" si="33"/>
        <v>2200000</v>
      </c>
      <c r="I54" s="900"/>
      <c r="J54" s="900"/>
      <c r="K54" s="178" t="s">
        <v>22</v>
      </c>
      <c r="L54" s="71">
        <v>4</v>
      </c>
      <c r="M54" s="180" t="s">
        <v>24</v>
      </c>
      <c r="N54" s="215">
        <v>8800000</v>
      </c>
      <c r="O54" s="165">
        <f t="shared" si="34"/>
        <v>0</v>
      </c>
      <c r="P54" s="165">
        <f t="shared" si="35"/>
        <v>8800000</v>
      </c>
      <c r="Q54" s="165">
        <f t="shared" si="36"/>
        <v>0</v>
      </c>
      <c r="R54" s="165">
        <f t="shared" si="37"/>
        <v>0</v>
      </c>
      <c r="S54" s="165">
        <f t="shared" si="38"/>
        <v>8800000</v>
      </c>
      <c r="T54" s="165">
        <f t="shared" si="39"/>
        <v>0</v>
      </c>
      <c r="U54" s="165">
        <f t="shared" si="40"/>
        <v>0</v>
      </c>
      <c r="V54" s="165">
        <f t="shared" si="41"/>
        <v>0</v>
      </c>
      <c r="W54" s="165">
        <f t="shared" si="42"/>
        <v>8800000</v>
      </c>
      <c r="X54" s="41" t="s">
        <v>305</v>
      </c>
      <c r="Y54" s="55" t="s">
        <v>412</v>
      </c>
      <c r="Z54" s="41" t="s">
        <v>23</v>
      </c>
      <c r="AA54" s="23" t="s">
        <v>151</v>
      </c>
    </row>
    <row r="55" spans="1:27" ht="20.100000000000001" customHeight="1" x14ac:dyDescent="0.15">
      <c r="A55" s="116"/>
      <c r="B55" s="116"/>
      <c r="C55" s="116"/>
      <c r="D55" s="165"/>
      <c r="E55" s="165"/>
      <c r="F55" s="165"/>
      <c r="G55" s="52" t="s">
        <v>571</v>
      </c>
      <c r="H55" s="900">
        <f t="shared" si="33"/>
        <v>4184000</v>
      </c>
      <c r="I55" s="900"/>
      <c r="J55" s="900"/>
      <c r="K55" s="178" t="s">
        <v>22</v>
      </c>
      <c r="L55" s="71">
        <v>4</v>
      </c>
      <c r="M55" s="180" t="s">
        <v>24</v>
      </c>
      <c r="N55" s="215">
        <v>16736000</v>
      </c>
      <c r="O55" s="165">
        <f t="shared" si="34"/>
        <v>0</v>
      </c>
      <c r="P55" s="165">
        <f t="shared" si="35"/>
        <v>16736000</v>
      </c>
      <c r="Q55" s="165">
        <f t="shared" si="36"/>
        <v>0</v>
      </c>
      <c r="R55" s="165">
        <f t="shared" si="37"/>
        <v>0</v>
      </c>
      <c r="S55" s="165">
        <f t="shared" si="38"/>
        <v>16736000</v>
      </c>
      <c r="T55" s="165">
        <f t="shared" si="39"/>
        <v>0</v>
      </c>
      <c r="U55" s="165">
        <f t="shared" si="40"/>
        <v>0</v>
      </c>
      <c r="V55" s="165">
        <f t="shared" si="41"/>
        <v>0</v>
      </c>
      <c r="W55" s="165">
        <f t="shared" si="42"/>
        <v>16736000</v>
      </c>
      <c r="X55" s="41" t="s">
        <v>210</v>
      </c>
      <c r="Y55" s="55" t="s">
        <v>412</v>
      </c>
      <c r="Z55" s="41" t="s">
        <v>23</v>
      </c>
      <c r="AA55" s="23" t="s">
        <v>151</v>
      </c>
    </row>
    <row r="56" spans="1:27" ht="20.100000000000001" customHeight="1" x14ac:dyDescent="0.15">
      <c r="A56" s="116"/>
      <c r="B56" s="116"/>
      <c r="C56" s="116"/>
      <c r="D56" s="165"/>
      <c r="E56" s="165"/>
      <c r="F56" s="165"/>
      <c r="G56" s="52" t="s">
        <v>28</v>
      </c>
      <c r="H56" s="900">
        <f t="shared" si="33"/>
        <v>5466108.75</v>
      </c>
      <c r="I56" s="900"/>
      <c r="J56" s="900"/>
      <c r="K56" s="178" t="s">
        <v>22</v>
      </c>
      <c r="L56" s="71">
        <v>4</v>
      </c>
      <c r="M56" s="180" t="s">
        <v>24</v>
      </c>
      <c r="N56" s="215">
        <v>21864435</v>
      </c>
      <c r="O56" s="165">
        <f t="shared" si="34"/>
        <v>0</v>
      </c>
      <c r="P56" s="165">
        <f t="shared" si="35"/>
        <v>21864435</v>
      </c>
      <c r="Q56" s="165">
        <f t="shared" si="36"/>
        <v>0</v>
      </c>
      <c r="R56" s="165">
        <f t="shared" si="37"/>
        <v>0</v>
      </c>
      <c r="S56" s="165">
        <f t="shared" si="38"/>
        <v>21864435</v>
      </c>
      <c r="T56" s="165">
        <f t="shared" si="39"/>
        <v>0</v>
      </c>
      <c r="U56" s="165">
        <f t="shared" si="40"/>
        <v>0</v>
      </c>
      <c r="V56" s="165">
        <f t="shared" si="41"/>
        <v>0</v>
      </c>
      <c r="W56" s="165">
        <f t="shared" si="42"/>
        <v>21864435</v>
      </c>
      <c r="X56" s="41" t="s">
        <v>181</v>
      </c>
      <c r="Y56" s="55" t="s">
        <v>412</v>
      </c>
      <c r="Z56" s="41" t="s">
        <v>23</v>
      </c>
      <c r="AA56" s="23" t="s">
        <v>151</v>
      </c>
    </row>
    <row r="57" spans="1:27" ht="20.100000000000001" customHeight="1" x14ac:dyDescent="0.15">
      <c r="A57" s="116"/>
      <c r="B57" s="116"/>
      <c r="C57" s="116"/>
      <c r="D57" s="165"/>
      <c r="E57" s="165"/>
      <c r="F57" s="165"/>
      <c r="G57" s="52" t="s">
        <v>89</v>
      </c>
      <c r="H57" s="900">
        <f t="shared" si="33"/>
        <v>3616132.5</v>
      </c>
      <c r="I57" s="900"/>
      <c r="J57" s="900"/>
      <c r="K57" s="178" t="s">
        <v>22</v>
      </c>
      <c r="L57" s="71">
        <v>4</v>
      </c>
      <c r="M57" s="180" t="s">
        <v>24</v>
      </c>
      <c r="N57" s="215">
        <v>14464530</v>
      </c>
      <c r="O57" s="165">
        <f t="shared" si="34"/>
        <v>0</v>
      </c>
      <c r="P57" s="165">
        <f t="shared" si="35"/>
        <v>14464530</v>
      </c>
      <c r="Q57" s="165">
        <f t="shared" si="36"/>
        <v>0</v>
      </c>
      <c r="R57" s="165">
        <f t="shared" si="37"/>
        <v>0</v>
      </c>
      <c r="S57" s="165">
        <f t="shared" si="38"/>
        <v>14464530</v>
      </c>
      <c r="T57" s="165">
        <f t="shared" si="39"/>
        <v>0</v>
      </c>
      <c r="U57" s="165">
        <f t="shared" si="40"/>
        <v>0</v>
      </c>
      <c r="V57" s="165">
        <f t="shared" si="41"/>
        <v>0</v>
      </c>
      <c r="W57" s="165">
        <f t="shared" si="42"/>
        <v>14464530</v>
      </c>
      <c r="X57" s="41" t="s">
        <v>62</v>
      </c>
      <c r="Y57" s="55" t="s">
        <v>412</v>
      </c>
      <c r="Z57" s="41" t="s">
        <v>23</v>
      </c>
      <c r="AA57" s="23" t="s">
        <v>151</v>
      </c>
    </row>
    <row r="58" spans="1:27" ht="20.100000000000001" customHeight="1" x14ac:dyDescent="0.15">
      <c r="A58" s="116"/>
      <c r="B58" s="108"/>
      <c r="C58" s="116"/>
      <c r="D58" s="165"/>
      <c r="E58" s="165"/>
      <c r="F58" s="165"/>
      <c r="G58" s="52" t="s">
        <v>53</v>
      </c>
      <c r="H58" s="900">
        <f t="shared" si="33"/>
        <v>332500</v>
      </c>
      <c r="I58" s="900"/>
      <c r="J58" s="900"/>
      <c r="K58" s="178" t="s">
        <v>22</v>
      </c>
      <c r="L58" s="71">
        <v>4</v>
      </c>
      <c r="M58" s="180" t="s">
        <v>24</v>
      </c>
      <c r="N58" s="215">
        <v>1330000</v>
      </c>
      <c r="O58" s="165">
        <f t="shared" si="34"/>
        <v>0</v>
      </c>
      <c r="P58" s="165">
        <f t="shared" si="35"/>
        <v>1330000</v>
      </c>
      <c r="Q58" s="165">
        <f t="shared" si="36"/>
        <v>0</v>
      </c>
      <c r="R58" s="165">
        <f t="shared" si="37"/>
        <v>0</v>
      </c>
      <c r="S58" s="165">
        <f t="shared" si="38"/>
        <v>1330000</v>
      </c>
      <c r="T58" s="165">
        <f t="shared" si="39"/>
        <v>0</v>
      </c>
      <c r="U58" s="165">
        <f t="shared" si="40"/>
        <v>0</v>
      </c>
      <c r="V58" s="165">
        <f t="shared" si="41"/>
        <v>0</v>
      </c>
      <c r="W58" s="165">
        <f t="shared" si="42"/>
        <v>1330000</v>
      </c>
      <c r="X58" s="41" t="s">
        <v>184</v>
      </c>
      <c r="Y58" s="55" t="s">
        <v>412</v>
      </c>
      <c r="Z58" s="41" t="s">
        <v>23</v>
      </c>
      <c r="AA58" s="23" t="s">
        <v>151</v>
      </c>
    </row>
    <row r="59" spans="1:27" ht="20.100000000000001" customHeight="1" x14ac:dyDescent="0.15">
      <c r="A59" s="116"/>
      <c r="B59" s="116"/>
      <c r="C59" s="116"/>
      <c r="D59" s="165"/>
      <c r="E59" s="165"/>
      <c r="F59" s="165"/>
      <c r="G59" s="52" t="s">
        <v>170</v>
      </c>
      <c r="H59" s="900">
        <f t="shared" si="33"/>
        <v>3827250</v>
      </c>
      <c r="I59" s="900"/>
      <c r="J59" s="900"/>
      <c r="K59" s="178" t="s">
        <v>22</v>
      </c>
      <c r="L59" s="71">
        <v>4</v>
      </c>
      <c r="M59" s="180" t="s">
        <v>24</v>
      </c>
      <c r="N59" s="215">
        <v>15309000</v>
      </c>
      <c r="O59" s="165">
        <f t="shared" si="34"/>
        <v>0</v>
      </c>
      <c r="P59" s="165">
        <f t="shared" si="35"/>
        <v>15309000</v>
      </c>
      <c r="Q59" s="165">
        <f t="shared" si="36"/>
        <v>0</v>
      </c>
      <c r="R59" s="165">
        <f t="shared" si="37"/>
        <v>0</v>
      </c>
      <c r="S59" s="165">
        <f t="shared" si="38"/>
        <v>15309000</v>
      </c>
      <c r="T59" s="165">
        <f t="shared" si="39"/>
        <v>0</v>
      </c>
      <c r="U59" s="165">
        <f t="shared" si="40"/>
        <v>0</v>
      </c>
      <c r="V59" s="165">
        <f t="shared" si="41"/>
        <v>0</v>
      </c>
      <c r="W59" s="165">
        <f t="shared" si="42"/>
        <v>15309000</v>
      </c>
      <c r="X59" s="55" t="s">
        <v>281</v>
      </c>
      <c r="Y59" s="55" t="s">
        <v>412</v>
      </c>
      <c r="Z59" s="41" t="s">
        <v>493</v>
      </c>
      <c r="AA59" s="23" t="s">
        <v>281</v>
      </c>
    </row>
    <row r="60" spans="1:27" ht="20.100000000000001" customHeight="1" x14ac:dyDescent="0.15">
      <c r="A60" s="116"/>
      <c r="B60" s="116"/>
      <c r="C60" s="116"/>
      <c r="D60" s="165"/>
      <c r="E60" s="165"/>
      <c r="F60" s="165"/>
      <c r="G60" s="52" t="s">
        <v>605</v>
      </c>
      <c r="H60" s="900">
        <f t="shared" si="33"/>
        <v>882700</v>
      </c>
      <c r="I60" s="900"/>
      <c r="J60" s="900"/>
      <c r="K60" s="178" t="s">
        <v>22</v>
      </c>
      <c r="L60" s="71">
        <v>4</v>
      </c>
      <c r="M60" s="180" t="s">
        <v>24</v>
      </c>
      <c r="N60" s="215">
        <v>3530800</v>
      </c>
      <c r="O60" s="165">
        <f t="shared" si="34"/>
        <v>0</v>
      </c>
      <c r="P60" s="165">
        <f t="shared" si="35"/>
        <v>3530800</v>
      </c>
      <c r="Q60" s="165">
        <f t="shared" si="36"/>
        <v>0</v>
      </c>
      <c r="R60" s="165">
        <f t="shared" si="37"/>
        <v>0</v>
      </c>
      <c r="S60" s="165">
        <f t="shared" si="38"/>
        <v>3530800</v>
      </c>
      <c r="T60" s="165">
        <f t="shared" si="39"/>
        <v>0</v>
      </c>
      <c r="U60" s="165">
        <f t="shared" si="40"/>
        <v>0</v>
      </c>
      <c r="V60" s="165">
        <f t="shared" si="41"/>
        <v>0</v>
      </c>
      <c r="W60" s="165">
        <f t="shared" si="42"/>
        <v>3530800</v>
      </c>
      <c r="X60" s="55" t="s">
        <v>573</v>
      </c>
      <c r="Y60" s="55" t="s">
        <v>412</v>
      </c>
      <c r="Z60" s="41" t="s">
        <v>493</v>
      </c>
      <c r="AA60" s="23" t="s">
        <v>281</v>
      </c>
    </row>
    <row r="61" spans="1:27" ht="20.100000000000001" customHeight="1" x14ac:dyDescent="0.15">
      <c r="A61" s="116"/>
      <c r="B61" s="108"/>
      <c r="C61" s="116"/>
      <c r="D61" s="165"/>
      <c r="E61" s="165"/>
      <c r="F61" s="165"/>
      <c r="G61" s="52" t="s">
        <v>28</v>
      </c>
      <c r="H61" s="900">
        <f t="shared" si="33"/>
        <v>375000</v>
      </c>
      <c r="I61" s="900"/>
      <c r="J61" s="900"/>
      <c r="K61" s="178" t="s">
        <v>22</v>
      </c>
      <c r="L61" s="71">
        <v>4</v>
      </c>
      <c r="M61" s="180" t="s">
        <v>24</v>
      </c>
      <c r="N61" s="215">
        <v>1500000</v>
      </c>
      <c r="O61" s="165">
        <f t="shared" si="34"/>
        <v>0</v>
      </c>
      <c r="P61" s="165">
        <f t="shared" si="35"/>
        <v>1500000</v>
      </c>
      <c r="Q61" s="165">
        <f t="shared" si="36"/>
        <v>0</v>
      </c>
      <c r="R61" s="165">
        <f t="shared" si="37"/>
        <v>0</v>
      </c>
      <c r="S61" s="165">
        <f t="shared" si="38"/>
        <v>1500000</v>
      </c>
      <c r="T61" s="165">
        <f t="shared" si="39"/>
        <v>0</v>
      </c>
      <c r="U61" s="165">
        <f t="shared" si="40"/>
        <v>0</v>
      </c>
      <c r="V61" s="165">
        <f t="shared" si="41"/>
        <v>0</v>
      </c>
      <c r="W61" s="165">
        <f t="shared" si="42"/>
        <v>1500000</v>
      </c>
      <c r="X61" s="55" t="s">
        <v>144</v>
      </c>
      <c r="Y61" s="55" t="s">
        <v>412</v>
      </c>
      <c r="Z61" s="41" t="s">
        <v>493</v>
      </c>
      <c r="AA61" s="23" t="s">
        <v>281</v>
      </c>
    </row>
    <row r="62" spans="1:27" ht="20.100000000000001" customHeight="1" x14ac:dyDescent="0.15">
      <c r="A62" s="116"/>
      <c r="B62" s="116"/>
      <c r="C62" s="116"/>
      <c r="D62" s="165"/>
      <c r="E62" s="165"/>
      <c r="F62" s="165"/>
      <c r="G62" s="52" t="s">
        <v>166</v>
      </c>
      <c r="H62" s="900">
        <f t="shared" si="33"/>
        <v>12189340</v>
      </c>
      <c r="I62" s="900"/>
      <c r="J62" s="900"/>
      <c r="K62" s="178" t="s">
        <v>22</v>
      </c>
      <c r="L62" s="71">
        <v>4</v>
      </c>
      <c r="M62" s="180" t="s">
        <v>24</v>
      </c>
      <c r="N62" s="548">
        <v>48757360</v>
      </c>
      <c r="O62" s="165">
        <f t="shared" si="34"/>
        <v>0</v>
      </c>
      <c r="P62" s="165">
        <f t="shared" si="35"/>
        <v>48757360</v>
      </c>
      <c r="Q62" s="165">
        <f t="shared" si="36"/>
        <v>0</v>
      </c>
      <c r="R62" s="165">
        <f t="shared" si="37"/>
        <v>0</v>
      </c>
      <c r="S62" s="165">
        <f t="shared" si="38"/>
        <v>48757360</v>
      </c>
      <c r="T62" s="165">
        <f t="shared" si="39"/>
        <v>0</v>
      </c>
      <c r="U62" s="165">
        <f t="shared" si="40"/>
        <v>0</v>
      </c>
      <c r="V62" s="165">
        <f t="shared" si="41"/>
        <v>0</v>
      </c>
      <c r="W62" s="165">
        <f t="shared" si="42"/>
        <v>48757360</v>
      </c>
      <c r="X62" s="55" t="s">
        <v>301</v>
      </c>
      <c r="Y62" s="55" t="s">
        <v>412</v>
      </c>
      <c r="Z62" s="41" t="s">
        <v>493</v>
      </c>
      <c r="AA62" s="23" t="s">
        <v>301</v>
      </c>
    </row>
    <row r="63" spans="1:27" ht="20.100000000000001" customHeight="1" x14ac:dyDescent="0.15">
      <c r="A63" s="116"/>
      <c r="B63" s="116"/>
      <c r="C63" s="116"/>
      <c r="D63" s="165"/>
      <c r="E63" s="165"/>
      <c r="F63" s="165"/>
      <c r="G63" s="52" t="s">
        <v>560</v>
      </c>
      <c r="H63" s="900">
        <f t="shared" si="33"/>
        <v>7850250</v>
      </c>
      <c r="I63" s="900"/>
      <c r="J63" s="900"/>
      <c r="K63" s="178" t="s">
        <v>22</v>
      </c>
      <c r="L63" s="71">
        <v>4</v>
      </c>
      <c r="M63" s="180" t="s">
        <v>24</v>
      </c>
      <c r="N63" s="215">
        <v>31401000</v>
      </c>
      <c r="O63" s="165">
        <f t="shared" si="34"/>
        <v>0</v>
      </c>
      <c r="P63" s="165">
        <f t="shared" si="35"/>
        <v>31401000</v>
      </c>
      <c r="Q63" s="165">
        <f t="shared" si="36"/>
        <v>0</v>
      </c>
      <c r="R63" s="165">
        <f t="shared" si="37"/>
        <v>0</v>
      </c>
      <c r="S63" s="165">
        <f t="shared" si="38"/>
        <v>31401000</v>
      </c>
      <c r="T63" s="165">
        <f t="shared" si="39"/>
        <v>0</v>
      </c>
      <c r="U63" s="165">
        <f t="shared" si="40"/>
        <v>0</v>
      </c>
      <c r="V63" s="165">
        <f t="shared" si="41"/>
        <v>0</v>
      </c>
      <c r="W63" s="165">
        <f t="shared" si="42"/>
        <v>31401000</v>
      </c>
      <c r="X63" s="55" t="s">
        <v>241</v>
      </c>
      <c r="Y63" s="55" t="s">
        <v>412</v>
      </c>
      <c r="Z63" s="41" t="s">
        <v>493</v>
      </c>
      <c r="AA63" s="23" t="s">
        <v>241</v>
      </c>
    </row>
    <row r="64" spans="1:27" ht="20.100000000000001" customHeight="1" x14ac:dyDescent="0.15">
      <c r="A64" s="116"/>
      <c r="B64" s="116"/>
      <c r="C64" s="116"/>
      <c r="D64" s="165"/>
      <c r="E64" s="165"/>
      <c r="F64" s="165"/>
      <c r="G64" s="528" t="s">
        <v>564</v>
      </c>
      <c r="H64" s="887">
        <f t="shared" ref="H64" si="52">SUM(N64/L64)</f>
        <v>217987437.5</v>
      </c>
      <c r="I64" s="887"/>
      <c r="J64" s="887"/>
      <c r="K64" s="210" t="s">
        <v>22</v>
      </c>
      <c r="L64" s="547">
        <v>4</v>
      </c>
      <c r="M64" s="206" t="s">
        <v>24</v>
      </c>
      <c r="N64" s="548">
        <v>871949750</v>
      </c>
      <c r="O64" s="212">
        <f t="shared" si="34"/>
        <v>0</v>
      </c>
      <c r="P64" s="212">
        <f t="shared" si="35"/>
        <v>871949750</v>
      </c>
      <c r="Q64" s="212">
        <f t="shared" si="36"/>
        <v>0</v>
      </c>
      <c r="R64" s="212">
        <f t="shared" si="37"/>
        <v>0</v>
      </c>
      <c r="S64" s="212">
        <f t="shared" si="38"/>
        <v>871949750</v>
      </c>
      <c r="T64" s="212">
        <f t="shared" si="39"/>
        <v>0</v>
      </c>
      <c r="U64" s="212">
        <f t="shared" si="40"/>
        <v>0</v>
      </c>
      <c r="V64" s="212">
        <f t="shared" si="41"/>
        <v>0</v>
      </c>
      <c r="W64" s="212">
        <f t="shared" si="42"/>
        <v>871949750</v>
      </c>
      <c r="X64" s="213" t="s">
        <v>309</v>
      </c>
      <c r="Y64" s="213" t="s">
        <v>412</v>
      </c>
      <c r="Z64" s="446" t="s">
        <v>410</v>
      </c>
      <c r="AA64" s="447" t="s">
        <v>324</v>
      </c>
    </row>
    <row r="65" spans="1:27" ht="20.100000000000001" customHeight="1" x14ac:dyDescent="0.15">
      <c r="A65" s="115"/>
      <c r="B65" s="115"/>
      <c r="C65" s="115"/>
      <c r="D65" s="170"/>
      <c r="E65" s="170"/>
      <c r="F65" s="170"/>
      <c r="G65" s="549" t="s">
        <v>28</v>
      </c>
      <c r="H65" s="899">
        <f t="shared" ref="H65" si="53">SUM(N65/L65)</f>
        <v>1938498.75</v>
      </c>
      <c r="I65" s="899"/>
      <c r="J65" s="899"/>
      <c r="K65" s="550" t="s">
        <v>22</v>
      </c>
      <c r="L65" s="552">
        <v>4</v>
      </c>
      <c r="M65" s="207" t="s">
        <v>24</v>
      </c>
      <c r="N65" s="551">
        <v>7753995</v>
      </c>
      <c r="O65" s="775">
        <f t="shared" si="34"/>
        <v>0</v>
      </c>
      <c r="P65" s="775">
        <f t="shared" si="35"/>
        <v>7753995</v>
      </c>
      <c r="Q65" s="775">
        <f t="shared" si="36"/>
        <v>0</v>
      </c>
      <c r="R65" s="775">
        <f t="shared" si="37"/>
        <v>0</v>
      </c>
      <c r="S65" s="775">
        <f t="shared" si="38"/>
        <v>7753995</v>
      </c>
      <c r="T65" s="775">
        <f t="shared" si="39"/>
        <v>0</v>
      </c>
      <c r="U65" s="775">
        <f t="shared" si="40"/>
        <v>0</v>
      </c>
      <c r="V65" s="775">
        <f t="shared" si="41"/>
        <v>0</v>
      </c>
      <c r="W65" s="212">
        <f t="shared" si="42"/>
        <v>7753995</v>
      </c>
      <c r="X65" s="448" t="s">
        <v>127</v>
      </c>
      <c r="Y65" s="213" t="s">
        <v>412</v>
      </c>
      <c r="Z65" s="446" t="s">
        <v>410</v>
      </c>
      <c r="AA65" s="447" t="s">
        <v>332</v>
      </c>
    </row>
    <row r="66" spans="1:27" s="172" customFormat="1" ht="20.100000000000001" customHeight="1" x14ac:dyDescent="0.15">
      <c r="A66" s="117"/>
      <c r="B66" s="112"/>
      <c r="C66" s="117"/>
      <c r="D66" s="168"/>
      <c r="E66" s="168"/>
      <c r="F66" s="168"/>
      <c r="G66" s="523" t="s">
        <v>676</v>
      </c>
      <c r="H66" s="897">
        <f t="shared" ref="H66:H67" si="54">SUM(N66/L66)</f>
        <v>635000</v>
      </c>
      <c r="I66" s="897"/>
      <c r="J66" s="897"/>
      <c r="K66" s="544" t="s">
        <v>22</v>
      </c>
      <c r="L66" s="545">
        <v>2</v>
      </c>
      <c r="M66" s="234" t="s">
        <v>24</v>
      </c>
      <c r="N66" s="546">
        <v>1270000</v>
      </c>
      <c r="O66" s="774">
        <f t="shared" ref="O66:O67" si="55">IF(Y66="국비100%",N66*100%,IF(Y66="시도비100%",N66*0%,IF(Y66="시군구비100%",N66*0%,IF(Y66="국비30%, 시도비70%",N66*30%,IF(Y66="국비50%, 시도비50%",N66*50%,IF(Y66="시도비50%, 시군구비50%",N66*0%,IF(Y66="국비30%, 시도비35%, 시군구비35%",N66*30%)))))))</f>
        <v>0</v>
      </c>
      <c r="P66" s="774">
        <f t="shared" ref="P66:P67" si="56">IF(Y66="국비100%",N66*0%,IF(Y66="시도비100%",N66*100%,IF(Y66="시군구비100%",N66*0%,IF(Y66="국비30%, 시도비70%",N66*70%,IF(Y66="국비50%, 시도비50%",N66*50%,IF(Y66="시도비50%, 시군구비50%",N66*50%,IF(Y66="국비30%, 시도비35%, 시군구비35%",N66*35%)))))))</f>
        <v>1270000</v>
      </c>
      <c r="Q66" s="774">
        <f t="shared" ref="Q66:Q67" si="57">IF(Y66="국비100%",N66*0%,IF(Y66="시도비100%",N66*0%,IF(Y66="시군구비100%",N66*100%,IF(Y66="국비30%, 시도비70%",N66*0%,IF(Y66="국비50%, 시도비50%",N66*0%,IF(Y66="시도비50%, 시군구비50%",N66*50%,IF(Y66="국비30%, 시도비35%, 시군구비35%",N66*35%)))))))</f>
        <v>0</v>
      </c>
      <c r="R66" s="774">
        <f t="shared" ref="R66:R67" si="58">IF(Y66="기타보조금",N66*100%,N66*0%)</f>
        <v>0</v>
      </c>
      <c r="S66" s="774">
        <f t="shared" ref="S66:S67" si="59">SUM(O66:R66)</f>
        <v>1270000</v>
      </c>
      <c r="T66" s="774">
        <f t="shared" ref="T66:T67" si="60">IF(Y66="자부담",N66*100%,N66*0%)</f>
        <v>0</v>
      </c>
      <c r="U66" s="774">
        <f t="shared" ref="U66:U67" si="61">IF(Y66="후원금",N66*100%,N66*0%)</f>
        <v>0</v>
      </c>
      <c r="V66" s="774">
        <f t="shared" ref="V66:V67" si="62">IF(Y66="수익사업",N66*100%,N66*0%)</f>
        <v>0</v>
      </c>
      <c r="W66" s="212">
        <f t="shared" ref="W66:W67" si="63">SUM(S66:V66)</f>
        <v>1270000</v>
      </c>
      <c r="X66" s="446" t="s">
        <v>672</v>
      </c>
      <c r="Y66" s="152" t="s">
        <v>412</v>
      </c>
      <c r="Z66" s="446" t="s">
        <v>410</v>
      </c>
      <c r="AA66" s="447" t="s">
        <v>673</v>
      </c>
    </row>
    <row r="67" spans="1:27" s="172" customFormat="1" ht="20.100000000000001" customHeight="1" x14ac:dyDescent="0.15">
      <c r="A67" s="116"/>
      <c r="B67" s="108"/>
      <c r="C67" s="116"/>
      <c r="D67" s="165"/>
      <c r="E67" s="165"/>
      <c r="F67" s="165"/>
      <c r="G67" s="528" t="s">
        <v>690</v>
      </c>
      <c r="H67" s="887">
        <f t="shared" si="54"/>
        <v>5900000</v>
      </c>
      <c r="I67" s="887"/>
      <c r="J67" s="887"/>
      <c r="K67" s="210" t="s">
        <v>22</v>
      </c>
      <c r="L67" s="547">
        <v>2</v>
      </c>
      <c r="M67" s="206" t="s">
        <v>24</v>
      </c>
      <c r="N67" s="548">
        <v>11800000</v>
      </c>
      <c r="O67" s="212">
        <f t="shared" si="55"/>
        <v>0</v>
      </c>
      <c r="P67" s="212">
        <f t="shared" si="56"/>
        <v>11800000</v>
      </c>
      <c r="Q67" s="212">
        <f t="shared" si="57"/>
        <v>0</v>
      </c>
      <c r="R67" s="212">
        <f t="shared" si="58"/>
        <v>0</v>
      </c>
      <c r="S67" s="212">
        <f t="shared" si="59"/>
        <v>11800000</v>
      </c>
      <c r="T67" s="212">
        <f t="shared" si="60"/>
        <v>0</v>
      </c>
      <c r="U67" s="212">
        <f t="shared" si="61"/>
        <v>0</v>
      </c>
      <c r="V67" s="212">
        <f t="shared" si="62"/>
        <v>0</v>
      </c>
      <c r="W67" s="212">
        <f t="shared" si="63"/>
        <v>11800000</v>
      </c>
      <c r="X67" s="455" t="s">
        <v>689</v>
      </c>
      <c r="Y67" s="152" t="s">
        <v>412</v>
      </c>
      <c r="Z67" s="446" t="s">
        <v>410</v>
      </c>
      <c r="AA67" s="447" t="s">
        <v>674</v>
      </c>
    </row>
    <row r="68" spans="1:27" s="172" customFormat="1" ht="20.100000000000001" customHeight="1" x14ac:dyDescent="0.15">
      <c r="A68" s="116"/>
      <c r="B68" s="108"/>
      <c r="C68" s="116"/>
      <c r="D68" s="165"/>
      <c r="E68" s="165"/>
      <c r="F68" s="165"/>
      <c r="G68" s="528" t="s">
        <v>688</v>
      </c>
      <c r="H68" s="887">
        <f t="shared" ref="H68" si="64">SUM(N68/L68)</f>
        <v>19500000</v>
      </c>
      <c r="I68" s="887"/>
      <c r="J68" s="887"/>
      <c r="K68" s="210" t="s">
        <v>22</v>
      </c>
      <c r="L68" s="547">
        <v>4</v>
      </c>
      <c r="M68" s="206" t="s">
        <v>24</v>
      </c>
      <c r="N68" s="548">
        <v>78000000</v>
      </c>
      <c r="O68" s="212">
        <f t="shared" ref="O68" si="65">IF(Y68="국비100%",N68*100%,IF(Y68="시도비100%",N68*0%,IF(Y68="시군구비100%",N68*0%,IF(Y68="국비30%, 시도비70%",N68*30%,IF(Y68="국비50%, 시도비50%",N68*50%,IF(Y68="시도비50%, 시군구비50%",N68*0%,IF(Y68="국비30%, 시도비35%, 시군구비35%",N68*30%)))))))</f>
        <v>0</v>
      </c>
      <c r="P68" s="212">
        <f t="shared" ref="P68" si="66">IF(Y68="국비100%",N68*0%,IF(Y68="시도비100%",N68*100%,IF(Y68="시군구비100%",N68*0%,IF(Y68="국비30%, 시도비70%",N68*70%,IF(Y68="국비50%, 시도비50%",N68*50%,IF(Y68="시도비50%, 시군구비50%",N68*50%,IF(Y68="국비30%, 시도비35%, 시군구비35%",N68*35%)))))))</f>
        <v>78000000</v>
      </c>
      <c r="Q68" s="212">
        <f t="shared" ref="Q68" si="67">IF(Y68="국비100%",N68*0%,IF(Y68="시도비100%",N68*0%,IF(Y68="시군구비100%",N68*100%,IF(Y68="국비30%, 시도비70%",N68*0%,IF(Y68="국비50%, 시도비50%",N68*0%,IF(Y68="시도비50%, 시군구비50%",N68*50%,IF(Y68="국비30%, 시도비35%, 시군구비35%",N68*35%)))))))</f>
        <v>0</v>
      </c>
      <c r="R68" s="212">
        <f t="shared" ref="R68" si="68">IF(Y68="기타보조금",N68*100%,N68*0%)</f>
        <v>0</v>
      </c>
      <c r="S68" s="212">
        <f t="shared" ref="S68" si="69">SUM(O68:R68)</f>
        <v>78000000</v>
      </c>
      <c r="T68" s="212">
        <f t="shared" ref="T68" si="70">IF(Y68="자부담",N68*100%,N68*0%)</f>
        <v>0</v>
      </c>
      <c r="U68" s="212">
        <f t="shared" ref="U68" si="71">IF(Y68="후원금",N68*100%,N68*0%)</f>
        <v>0</v>
      </c>
      <c r="V68" s="212">
        <f t="shared" ref="V68" si="72">IF(Y68="수익사업",N68*100%,N68*0%)</f>
        <v>0</v>
      </c>
      <c r="W68" s="212">
        <f t="shared" ref="W68" si="73">SUM(S68:V68)</f>
        <v>78000000</v>
      </c>
      <c r="X68" s="446" t="s">
        <v>678</v>
      </c>
      <c r="Y68" s="152" t="s">
        <v>412</v>
      </c>
      <c r="Z68" s="446" t="s">
        <v>410</v>
      </c>
      <c r="AA68" s="456" t="s">
        <v>680</v>
      </c>
    </row>
    <row r="69" spans="1:27" ht="20.100000000000001" customHeight="1" x14ac:dyDescent="0.15">
      <c r="A69" s="116"/>
      <c r="B69" s="108"/>
      <c r="C69" s="115"/>
      <c r="D69" s="170"/>
      <c r="E69" s="170"/>
      <c r="F69" s="170"/>
      <c r="G69" s="549" t="s">
        <v>675</v>
      </c>
      <c r="H69" s="887">
        <f t="shared" ref="H69" si="74">SUM(N69/L69)</f>
        <v>1163800</v>
      </c>
      <c r="I69" s="887"/>
      <c r="J69" s="887"/>
      <c r="K69" s="550" t="s">
        <v>22</v>
      </c>
      <c r="L69" s="211">
        <v>1</v>
      </c>
      <c r="M69" s="207" t="s">
        <v>24</v>
      </c>
      <c r="N69" s="551">
        <v>1163800</v>
      </c>
      <c r="O69" s="775">
        <f t="shared" si="34"/>
        <v>0</v>
      </c>
      <c r="P69" s="775">
        <f t="shared" si="35"/>
        <v>1163800</v>
      </c>
      <c r="Q69" s="775">
        <f t="shared" si="36"/>
        <v>0</v>
      </c>
      <c r="R69" s="775">
        <f t="shared" si="37"/>
        <v>0</v>
      </c>
      <c r="S69" s="775">
        <f t="shared" si="38"/>
        <v>1163800</v>
      </c>
      <c r="T69" s="775">
        <f t="shared" si="39"/>
        <v>0</v>
      </c>
      <c r="U69" s="775">
        <f t="shared" si="40"/>
        <v>0</v>
      </c>
      <c r="V69" s="775">
        <f t="shared" si="41"/>
        <v>0</v>
      </c>
      <c r="W69" s="775">
        <f t="shared" si="42"/>
        <v>1163800</v>
      </c>
      <c r="X69" s="449" t="s">
        <v>679</v>
      </c>
      <c r="Y69" s="449" t="s">
        <v>412</v>
      </c>
      <c r="Z69" s="450" t="s">
        <v>410</v>
      </c>
      <c r="AA69" s="447" t="s">
        <v>677</v>
      </c>
    </row>
    <row r="70" spans="1:27" ht="20.100000000000001" customHeight="1" x14ac:dyDescent="0.15">
      <c r="A70" s="116"/>
      <c r="B70" s="108"/>
      <c r="C70" s="126" t="s">
        <v>295</v>
      </c>
      <c r="D70" s="4">
        <f>SUM(N71:N82)</f>
        <v>1119108980</v>
      </c>
      <c r="E70" s="2">
        <v>1139009235</v>
      </c>
      <c r="F70" s="4">
        <f>SUM(D70-E70)</f>
        <v>-19900255</v>
      </c>
      <c r="G70" s="484"/>
      <c r="H70" s="896"/>
      <c r="I70" s="896"/>
      <c r="J70" s="896"/>
      <c r="K70" s="489"/>
      <c r="L70" s="490"/>
      <c r="M70" s="491"/>
      <c r="N70" s="492"/>
      <c r="O70" s="4">
        <f t="shared" ref="O70:W70" si="75">SUM(O71:O82)</f>
        <v>0</v>
      </c>
      <c r="P70" s="4">
        <f t="shared" si="75"/>
        <v>0</v>
      </c>
      <c r="Q70" s="4">
        <f t="shared" si="75"/>
        <v>1119108980</v>
      </c>
      <c r="R70" s="4">
        <f t="shared" si="75"/>
        <v>0</v>
      </c>
      <c r="S70" s="4">
        <f t="shared" si="75"/>
        <v>1119108980</v>
      </c>
      <c r="T70" s="4">
        <f t="shared" si="75"/>
        <v>0</v>
      </c>
      <c r="U70" s="4">
        <f t="shared" si="75"/>
        <v>0</v>
      </c>
      <c r="V70" s="4">
        <f t="shared" si="75"/>
        <v>0</v>
      </c>
      <c r="W70" s="4">
        <f t="shared" si="75"/>
        <v>1119108980</v>
      </c>
      <c r="X70" s="119"/>
      <c r="Y70" s="119"/>
      <c r="Z70" s="119"/>
      <c r="AA70" s="23"/>
    </row>
    <row r="71" spans="1:27" s="29" customFormat="1" ht="20.100000000000001" customHeight="1" x14ac:dyDescent="0.15">
      <c r="A71" s="116"/>
      <c r="B71" s="108"/>
      <c r="C71" s="116"/>
      <c r="D71" s="165"/>
      <c r="E71" s="165"/>
      <c r="F71" s="165"/>
      <c r="G71" s="52" t="s">
        <v>183</v>
      </c>
      <c r="H71" s="900">
        <f t="shared" ref="H71:H80" si="76">SUM(N71/L71)</f>
        <v>26300000</v>
      </c>
      <c r="I71" s="900"/>
      <c r="J71" s="900"/>
      <c r="K71" s="178" t="s">
        <v>22</v>
      </c>
      <c r="L71" s="71">
        <v>4</v>
      </c>
      <c r="M71" s="180" t="s">
        <v>24</v>
      </c>
      <c r="N71" s="215">
        <v>105200000</v>
      </c>
      <c r="O71" s="165">
        <f t="shared" ref="O71:O82" si="77">IF(Y71="국비100%",N71*100%,IF(Y71="시도비100%",N71*0%,IF(Y71="시군구비100%",N71*0%,IF(Y71="국비30%, 시도비70%",N71*30%,IF(Y71="국비50%, 시도비50%",N71*50%,IF(Y71="시도비50%, 시군구비50%",N71*0%,IF(Y71="국비30%, 시도비35%, 시군구비35%",N71*30%)))))))</f>
        <v>0</v>
      </c>
      <c r="P71" s="165">
        <f t="shared" ref="P71:P82" si="78">IF(Y71="국비100%",N71*0%,IF(Y71="시도비100%",N71*100%,IF(Y71="시군구비100%",N71*0%,IF(Y71="국비30%, 시도비70%",N71*70%,IF(Y71="국비50%, 시도비50%",N71*50%,IF(Y71="시도비50%, 시군구비50%",N71*50%,IF(Y71="국비30%, 시도비35%, 시군구비35%",N71*35%)))))))</f>
        <v>0</v>
      </c>
      <c r="Q71" s="165">
        <f t="shared" ref="Q71:Q82" si="79">IF(Y71="국비100%",N71*0%,IF(Y71="시도비100%",N71*0%,IF(Y71="시군구비100%",N71*100%,IF(Y71="국비30%, 시도비70%",N71*0%,IF(Y71="국비50%, 시도비50%",N71*0%,IF(Y71="시도비50%, 시군구비50%",N71*50%,IF(Y71="국비30%, 시도비35%, 시군구비35%",N71*35%)))))))</f>
        <v>105200000</v>
      </c>
      <c r="R71" s="165">
        <f t="shared" ref="R71:R82" si="80">IF(Y71="기타보조금",N71*100%,N71*0%)</f>
        <v>0</v>
      </c>
      <c r="S71" s="165">
        <f t="shared" ref="S71:S82" si="81">SUM(O71:R71)</f>
        <v>105200000</v>
      </c>
      <c r="T71" s="165">
        <f t="shared" ref="T71:T82" si="82">IF(Y71="자부담",N71*100%,N71*0%)</f>
        <v>0</v>
      </c>
      <c r="U71" s="165">
        <f t="shared" ref="U71:U82" si="83">IF(Y71="후원금",N71*100%,N71*0%)</f>
        <v>0</v>
      </c>
      <c r="V71" s="165">
        <f t="shared" ref="V71:V82" si="84">IF(Y71="수익사업",N71*100%,N71*0%)</f>
        <v>0</v>
      </c>
      <c r="W71" s="165">
        <f t="shared" ref="W71:W82" si="85">SUM(S71:V71)</f>
        <v>105200000</v>
      </c>
      <c r="X71" s="153" t="s">
        <v>290</v>
      </c>
      <c r="Y71" s="152" t="s">
        <v>315</v>
      </c>
      <c r="Z71" s="153" t="s">
        <v>23</v>
      </c>
      <c r="AA71" s="29" t="s">
        <v>151</v>
      </c>
    </row>
    <row r="72" spans="1:27" s="29" customFormat="1" ht="20.100000000000001" customHeight="1" x14ac:dyDescent="0.15">
      <c r="A72" s="116"/>
      <c r="B72" s="108"/>
      <c r="C72" s="116"/>
      <c r="D72" s="165"/>
      <c r="E72" s="165"/>
      <c r="F72" s="165"/>
      <c r="G72" s="52" t="s">
        <v>139</v>
      </c>
      <c r="H72" s="900">
        <f t="shared" si="76"/>
        <v>5500000</v>
      </c>
      <c r="I72" s="900"/>
      <c r="J72" s="900"/>
      <c r="K72" s="178" t="s">
        <v>22</v>
      </c>
      <c r="L72" s="71">
        <v>4</v>
      </c>
      <c r="M72" s="180" t="s">
        <v>24</v>
      </c>
      <c r="N72" s="215">
        <v>22000000</v>
      </c>
      <c r="O72" s="165">
        <f t="shared" si="77"/>
        <v>0</v>
      </c>
      <c r="P72" s="165">
        <f t="shared" si="78"/>
        <v>0</v>
      </c>
      <c r="Q72" s="165">
        <f t="shared" si="79"/>
        <v>22000000</v>
      </c>
      <c r="R72" s="165">
        <f t="shared" si="80"/>
        <v>0</v>
      </c>
      <c r="S72" s="165">
        <f t="shared" si="81"/>
        <v>22000000</v>
      </c>
      <c r="T72" s="165">
        <f t="shared" si="82"/>
        <v>0</v>
      </c>
      <c r="U72" s="165">
        <f t="shared" si="83"/>
        <v>0</v>
      </c>
      <c r="V72" s="165">
        <f t="shared" si="84"/>
        <v>0</v>
      </c>
      <c r="W72" s="165">
        <f t="shared" si="85"/>
        <v>22000000</v>
      </c>
      <c r="X72" s="153" t="s">
        <v>305</v>
      </c>
      <c r="Y72" s="152" t="s">
        <v>315</v>
      </c>
      <c r="Z72" s="153" t="s">
        <v>23</v>
      </c>
      <c r="AA72" s="29" t="s">
        <v>151</v>
      </c>
    </row>
    <row r="73" spans="1:27" s="29" customFormat="1" ht="20.100000000000001" customHeight="1" x14ac:dyDescent="0.15">
      <c r="A73" s="116"/>
      <c r="B73" s="116"/>
      <c r="C73" s="116"/>
      <c r="D73" s="165"/>
      <c r="E73" s="165"/>
      <c r="F73" s="165"/>
      <c r="G73" s="52" t="s">
        <v>569</v>
      </c>
      <c r="H73" s="900">
        <f t="shared" si="76"/>
        <v>10460000</v>
      </c>
      <c r="I73" s="900"/>
      <c r="J73" s="900"/>
      <c r="K73" s="178" t="s">
        <v>22</v>
      </c>
      <c r="L73" s="71">
        <v>4</v>
      </c>
      <c r="M73" s="180" t="s">
        <v>24</v>
      </c>
      <c r="N73" s="215">
        <v>41840000</v>
      </c>
      <c r="O73" s="165">
        <f t="shared" si="77"/>
        <v>0</v>
      </c>
      <c r="P73" s="165">
        <f t="shared" si="78"/>
        <v>0</v>
      </c>
      <c r="Q73" s="165">
        <f t="shared" si="79"/>
        <v>41840000</v>
      </c>
      <c r="R73" s="165">
        <f t="shared" si="80"/>
        <v>0</v>
      </c>
      <c r="S73" s="165">
        <f t="shared" si="81"/>
        <v>41840000</v>
      </c>
      <c r="T73" s="165">
        <f t="shared" si="82"/>
        <v>0</v>
      </c>
      <c r="U73" s="165">
        <f t="shared" si="83"/>
        <v>0</v>
      </c>
      <c r="V73" s="165">
        <f t="shared" si="84"/>
        <v>0</v>
      </c>
      <c r="W73" s="165">
        <f t="shared" si="85"/>
        <v>41840000</v>
      </c>
      <c r="X73" s="153" t="s">
        <v>210</v>
      </c>
      <c r="Y73" s="152" t="s">
        <v>315</v>
      </c>
      <c r="Z73" s="153" t="s">
        <v>23</v>
      </c>
      <c r="AA73" s="29" t="s">
        <v>151</v>
      </c>
    </row>
    <row r="74" spans="1:27" s="29" customFormat="1" ht="20.100000000000001" customHeight="1" x14ac:dyDescent="0.15">
      <c r="A74" s="116"/>
      <c r="B74" s="108"/>
      <c r="C74" s="116"/>
      <c r="D74" s="165"/>
      <c r="E74" s="165"/>
      <c r="F74" s="165"/>
      <c r="G74" s="52" t="s">
        <v>135</v>
      </c>
      <c r="H74" s="900">
        <f t="shared" si="76"/>
        <v>5466108.75</v>
      </c>
      <c r="I74" s="900"/>
      <c r="J74" s="900"/>
      <c r="K74" s="178" t="s">
        <v>22</v>
      </c>
      <c r="L74" s="71">
        <v>4</v>
      </c>
      <c r="M74" s="180" t="s">
        <v>24</v>
      </c>
      <c r="N74" s="215">
        <v>21864435</v>
      </c>
      <c r="O74" s="165">
        <f t="shared" si="77"/>
        <v>0</v>
      </c>
      <c r="P74" s="165">
        <f t="shared" si="78"/>
        <v>0</v>
      </c>
      <c r="Q74" s="165">
        <f t="shared" si="79"/>
        <v>21864435</v>
      </c>
      <c r="R74" s="165">
        <f t="shared" si="80"/>
        <v>0</v>
      </c>
      <c r="S74" s="165">
        <f t="shared" si="81"/>
        <v>21864435</v>
      </c>
      <c r="T74" s="165">
        <f t="shared" si="82"/>
        <v>0</v>
      </c>
      <c r="U74" s="165">
        <f t="shared" si="83"/>
        <v>0</v>
      </c>
      <c r="V74" s="165">
        <f t="shared" si="84"/>
        <v>0</v>
      </c>
      <c r="W74" s="165">
        <f t="shared" si="85"/>
        <v>21864435</v>
      </c>
      <c r="X74" s="153" t="s">
        <v>181</v>
      </c>
      <c r="Y74" s="152" t="s">
        <v>315</v>
      </c>
      <c r="Z74" s="153" t="s">
        <v>23</v>
      </c>
      <c r="AA74" s="29" t="s">
        <v>151</v>
      </c>
    </row>
    <row r="75" spans="1:27" s="29" customFormat="1" ht="20.100000000000001" customHeight="1" x14ac:dyDescent="0.15">
      <c r="A75" s="116"/>
      <c r="B75" s="108"/>
      <c r="C75" s="116"/>
      <c r="D75" s="165"/>
      <c r="E75" s="165"/>
      <c r="F75" s="165"/>
      <c r="G75" s="52" t="s">
        <v>617</v>
      </c>
      <c r="H75" s="900">
        <f t="shared" ref="H75" si="86">SUM(N75/L75)</f>
        <v>3360000</v>
      </c>
      <c r="I75" s="900"/>
      <c r="J75" s="900"/>
      <c r="K75" s="178" t="s">
        <v>22</v>
      </c>
      <c r="L75" s="28">
        <v>1</v>
      </c>
      <c r="M75" s="180" t="s">
        <v>24</v>
      </c>
      <c r="N75" s="215">
        <v>3360000</v>
      </c>
      <c r="O75" s="165">
        <f t="shared" ref="O75" si="87">IF(Y75="국비100%",N75*100%,IF(Y75="시도비100%",N75*0%,IF(Y75="시군구비100%",N75*0%,IF(Y75="국비30%, 시도비70%",N75*30%,IF(Y75="국비50%, 시도비50%",N75*50%,IF(Y75="시도비50%, 시군구비50%",N75*0%,IF(Y75="국비30%, 시도비35%, 시군구비35%",N75*30%)))))))</f>
        <v>0</v>
      </c>
      <c r="P75" s="165">
        <f t="shared" ref="P75" si="88">IF(Y75="국비100%",N75*0%,IF(Y75="시도비100%",N75*100%,IF(Y75="시군구비100%",N75*0%,IF(Y75="국비30%, 시도비70%",N75*70%,IF(Y75="국비50%, 시도비50%",N75*50%,IF(Y75="시도비50%, 시군구비50%",N75*50%,IF(Y75="국비30%, 시도비35%, 시군구비35%",N75*35%)))))))</f>
        <v>0</v>
      </c>
      <c r="Q75" s="165">
        <f t="shared" ref="Q75" si="89">IF(Y75="국비100%",N75*0%,IF(Y75="시도비100%",N75*0%,IF(Y75="시군구비100%",N75*100%,IF(Y75="국비30%, 시도비70%",N75*0%,IF(Y75="국비50%, 시도비50%",N75*0%,IF(Y75="시도비50%, 시군구비50%",N75*50%,IF(Y75="국비30%, 시도비35%, 시군구비35%",N75*35%)))))))</f>
        <v>3360000</v>
      </c>
      <c r="R75" s="165">
        <f t="shared" ref="R75" si="90">IF(Y75="기타보조금",N75*100%,N75*0%)</f>
        <v>0</v>
      </c>
      <c r="S75" s="165">
        <f t="shared" ref="S75" si="91">SUM(O75:R75)</f>
        <v>3360000</v>
      </c>
      <c r="T75" s="165">
        <f t="shared" ref="T75" si="92">IF(Y75="자부담",N75*100%,N75*0%)</f>
        <v>0</v>
      </c>
      <c r="U75" s="165">
        <f t="shared" ref="U75" si="93">IF(Y75="후원금",N75*100%,N75*0%)</f>
        <v>0</v>
      </c>
      <c r="V75" s="165">
        <f t="shared" ref="V75" si="94">IF(Y75="수익사업",N75*100%,N75*0%)</f>
        <v>0</v>
      </c>
      <c r="W75" s="165">
        <f t="shared" ref="W75" si="95">SUM(S75:V75)</f>
        <v>3360000</v>
      </c>
      <c r="X75" s="213" t="s">
        <v>606</v>
      </c>
      <c r="Y75" s="152" t="s">
        <v>315</v>
      </c>
      <c r="Z75" s="153" t="s">
        <v>618</v>
      </c>
      <c r="AA75" s="29" t="s">
        <v>619</v>
      </c>
    </row>
    <row r="76" spans="1:27" s="29" customFormat="1" ht="20.100000000000001" customHeight="1" x14ac:dyDescent="0.15">
      <c r="A76" s="116"/>
      <c r="B76" s="108"/>
      <c r="C76" s="116"/>
      <c r="D76" s="165"/>
      <c r="E76" s="165"/>
      <c r="F76" s="165"/>
      <c r="G76" s="52" t="s">
        <v>555</v>
      </c>
      <c r="H76" s="900">
        <f t="shared" si="76"/>
        <v>3827250</v>
      </c>
      <c r="I76" s="900"/>
      <c r="J76" s="900"/>
      <c r="K76" s="178" t="s">
        <v>22</v>
      </c>
      <c r="L76" s="71">
        <v>4</v>
      </c>
      <c r="M76" s="180" t="s">
        <v>24</v>
      </c>
      <c r="N76" s="215">
        <v>15309000</v>
      </c>
      <c r="O76" s="165">
        <f t="shared" si="77"/>
        <v>0</v>
      </c>
      <c r="P76" s="165">
        <f t="shared" si="78"/>
        <v>0</v>
      </c>
      <c r="Q76" s="165">
        <f t="shared" si="79"/>
        <v>15309000</v>
      </c>
      <c r="R76" s="165">
        <f t="shared" si="80"/>
        <v>0</v>
      </c>
      <c r="S76" s="165">
        <f t="shared" si="81"/>
        <v>15309000</v>
      </c>
      <c r="T76" s="165">
        <f t="shared" si="82"/>
        <v>0</v>
      </c>
      <c r="U76" s="165">
        <f t="shared" si="83"/>
        <v>0</v>
      </c>
      <c r="V76" s="165">
        <f t="shared" si="84"/>
        <v>0</v>
      </c>
      <c r="W76" s="165">
        <f t="shared" si="85"/>
        <v>15309000</v>
      </c>
      <c r="X76" s="152" t="s">
        <v>281</v>
      </c>
      <c r="Y76" s="152" t="s">
        <v>315</v>
      </c>
      <c r="Z76" s="153" t="s">
        <v>493</v>
      </c>
      <c r="AA76" s="29" t="s">
        <v>281</v>
      </c>
    </row>
    <row r="77" spans="1:27" s="29" customFormat="1" ht="20.100000000000001" customHeight="1" x14ac:dyDescent="0.15">
      <c r="A77" s="116"/>
      <c r="B77" s="116"/>
      <c r="C77" s="116"/>
      <c r="D77" s="165"/>
      <c r="E77" s="165"/>
      <c r="F77" s="165"/>
      <c r="G77" s="52" t="s">
        <v>604</v>
      </c>
      <c r="H77" s="900">
        <f t="shared" si="76"/>
        <v>882700</v>
      </c>
      <c r="I77" s="900"/>
      <c r="J77" s="900"/>
      <c r="K77" s="178" t="s">
        <v>22</v>
      </c>
      <c r="L77" s="71">
        <v>4</v>
      </c>
      <c r="M77" s="180" t="s">
        <v>24</v>
      </c>
      <c r="N77" s="215">
        <v>3530800</v>
      </c>
      <c r="O77" s="165">
        <f t="shared" si="77"/>
        <v>0</v>
      </c>
      <c r="P77" s="165">
        <f t="shared" si="78"/>
        <v>0</v>
      </c>
      <c r="Q77" s="165">
        <f t="shared" si="79"/>
        <v>3530800</v>
      </c>
      <c r="R77" s="165">
        <f t="shared" si="80"/>
        <v>0</v>
      </c>
      <c r="S77" s="165">
        <f t="shared" si="81"/>
        <v>3530800</v>
      </c>
      <c r="T77" s="165">
        <f t="shared" si="82"/>
        <v>0</v>
      </c>
      <c r="U77" s="165">
        <f t="shared" si="83"/>
        <v>0</v>
      </c>
      <c r="V77" s="165">
        <f t="shared" si="84"/>
        <v>0</v>
      </c>
      <c r="W77" s="165">
        <f t="shared" si="85"/>
        <v>3530800</v>
      </c>
      <c r="X77" s="152" t="s">
        <v>573</v>
      </c>
      <c r="Y77" s="152" t="s">
        <v>315</v>
      </c>
      <c r="Z77" s="153" t="s">
        <v>493</v>
      </c>
      <c r="AA77" s="29" t="s">
        <v>281</v>
      </c>
    </row>
    <row r="78" spans="1:27" s="29" customFormat="1" ht="20.100000000000001" customHeight="1" x14ac:dyDescent="0.15">
      <c r="A78" s="116"/>
      <c r="B78" s="108"/>
      <c r="C78" s="116"/>
      <c r="D78" s="165"/>
      <c r="E78" s="165"/>
      <c r="F78" s="165"/>
      <c r="G78" s="52" t="s">
        <v>135</v>
      </c>
      <c r="H78" s="900">
        <f t="shared" si="76"/>
        <v>375000</v>
      </c>
      <c r="I78" s="900"/>
      <c r="J78" s="900"/>
      <c r="K78" s="178" t="s">
        <v>22</v>
      </c>
      <c r="L78" s="71">
        <v>4</v>
      </c>
      <c r="M78" s="180" t="s">
        <v>24</v>
      </c>
      <c r="N78" s="215">
        <v>1500000</v>
      </c>
      <c r="O78" s="165">
        <f t="shared" si="77"/>
        <v>0</v>
      </c>
      <c r="P78" s="165">
        <f t="shared" si="78"/>
        <v>0</v>
      </c>
      <c r="Q78" s="165">
        <f t="shared" si="79"/>
        <v>1500000</v>
      </c>
      <c r="R78" s="165">
        <f t="shared" si="80"/>
        <v>0</v>
      </c>
      <c r="S78" s="165">
        <f t="shared" si="81"/>
        <v>1500000</v>
      </c>
      <c r="T78" s="165">
        <f t="shared" si="82"/>
        <v>0</v>
      </c>
      <c r="U78" s="165">
        <f t="shared" si="83"/>
        <v>0</v>
      </c>
      <c r="V78" s="165">
        <f t="shared" si="84"/>
        <v>0</v>
      </c>
      <c r="W78" s="165">
        <f t="shared" si="85"/>
        <v>1500000</v>
      </c>
      <c r="X78" s="152" t="s">
        <v>144</v>
      </c>
      <c r="Y78" s="152" t="s">
        <v>315</v>
      </c>
      <c r="Z78" s="153" t="s">
        <v>493</v>
      </c>
      <c r="AA78" s="29" t="s">
        <v>281</v>
      </c>
    </row>
    <row r="79" spans="1:27" s="29" customFormat="1" ht="20.100000000000001" customHeight="1" x14ac:dyDescent="0.15">
      <c r="A79" s="116"/>
      <c r="B79" s="116"/>
      <c r="C79" s="116"/>
      <c r="D79" s="165"/>
      <c r="E79" s="165"/>
      <c r="F79" s="165"/>
      <c r="G79" s="52" t="s">
        <v>602</v>
      </c>
      <c r="H79" s="900">
        <f t="shared" si="76"/>
        <v>1350000</v>
      </c>
      <c r="I79" s="900"/>
      <c r="J79" s="900"/>
      <c r="K79" s="178" t="s">
        <v>22</v>
      </c>
      <c r="L79" s="71">
        <v>4</v>
      </c>
      <c r="M79" s="180" t="s">
        <v>24</v>
      </c>
      <c r="N79" s="215">
        <v>5400000</v>
      </c>
      <c r="O79" s="165">
        <f t="shared" si="77"/>
        <v>0</v>
      </c>
      <c r="P79" s="165">
        <f t="shared" si="78"/>
        <v>0</v>
      </c>
      <c r="Q79" s="165">
        <f t="shared" si="79"/>
        <v>5400000</v>
      </c>
      <c r="R79" s="165">
        <f t="shared" si="80"/>
        <v>0</v>
      </c>
      <c r="S79" s="165">
        <f t="shared" si="81"/>
        <v>5400000</v>
      </c>
      <c r="T79" s="165">
        <f t="shared" si="82"/>
        <v>0</v>
      </c>
      <c r="U79" s="165">
        <f t="shared" si="83"/>
        <v>0</v>
      </c>
      <c r="V79" s="165">
        <f t="shared" si="84"/>
        <v>0</v>
      </c>
      <c r="W79" s="165">
        <f t="shared" si="85"/>
        <v>5400000</v>
      </c>
      <c r="X79" s="152" t="s">
        <v>69</v>
      </c>
      <c r="Y79" s="152" t="s">
        <v>315</v>
      </c>
      <c r="Z79" s="153" t="s">
        <v>493</v>
      </c>
      <c r="AA79" s="29" t="s">
        <v>281</v>
      </c>
    </row>
    <row r="80" spans="1:27" s="29" customFormat="1" ht="20.100000000000001" customHeight="1" x14ac:dyDescent="0.15">
      <c r="A80" s="116"/>
      <c r="B80" s="116"/>
      <c r="C80" s="116"/>
      <c r="D80" s="165"/>
      <c r="E80" s="165"/>
      <c r="F80" s="165"/>
      <c r="G80" s="52" t="s">
        <v>531</v>
      </c>
      <c r="H80" s="900">
        <f t="shared" si="76"/>
        <v>4850250</v>
      </c>
      <c r="I80" s="900"/>
      <c r="J80" s="900"/>
      <c r="K80" s="178" t="s">
        <v>22</v>
      </c>
      <c r="L80" s="71">
        <v>4</v>
      </c>
      <c r="M80" s="180" t="s">
        <v>24</v>
      </c>
      <c r="N80" s="215">
        <v>19401000</v>
      </c>
      <c r="O80" s="165">
        <f t="shared" si="77"/>
        <v>0</v>
      </c>
      <c r="P80" s="165">
        <f t="shared" si="78"/>
        <v>0</v>
      </c>
      <c r="Q80" s="165">
        <f t="shared" si="79"/>
        <v>19401000</v>
      </c>
      <c r="R80" s="165">
        <f t="shared" si="80"/>
        <v>0</v>
      </c>
      <c r="S80" s="165">
        <f t="shared" si="81"/>
        <v>19401000</v>
      </c>
      <c r="T80" s="165">
        <f t="shared" si="82"/>
        <v>0</v>
      </c>
      <c r="U80" s="165">
        <f t="shared" si="83"/>
        <v>0</v>
      </c>
      <c r="V80" s="165">
        <f t="shared" si="84"/>
        <v>0</v>
      </c>
      <c r="W80" s="165">
        <f t="shared" si="85"/>
        <v>19401000</v>
      </c>
      <c r="X80" s="152" t="s">
        <v>241</v>
      </c>
      <c r="Y80" s="152" t="s">
        <v>315</v>
      </c>
      <c r="Z80" s="153" t="s">
        <v>493</v>
      </c>
      <c r="AA80" s="29" t="s">
        <v>241</v>
      </c>
    </row>
    <row r="81" spans="1:27" s="29" customFormat="1" ht="20.100000000000001" customHeight="1" x14ac:dyDescent="0.15">
      <c r="A81" s="116"/>
      <c r="B81" s="108"/>
      <c r="C81" s="116"/>
      <c r="D81" s="165"/>
      <c r="E81" s="165"/>
      <c r="F81" s="165"/>
      <c r="G81" s="528" t="s">
        <v>532</v>
      </c>
      <c r="H81" s="887">
        <f t="shared" ref="H81:H82" si="96">SUM(N81/L81)</f>
        <v>217987437.5</v>
      </c>
      <c r="I81" s="887"/>
      <c r="J81" s="887"/>
      <c r="K81" s="210" t="s">
        <v>22</v>
      </c>
      <c r="L81" s="547">
        <v>4</v>
      </c>
      <c r="M81" s="206" t="s">
        <v>24</v>
      </c>
      <c r="N81" s="548">
        <v>871949750</v>
      </c>
      <c r="O81" s="212">
        <f t="shared" si="77"/>
        <v>0</v>
      </c>
      <c r="P81" s="212">
        <f t="shared" si="78"/>
        <v>0</v>
      </c>
      <c r="Q81" s="212">
        <f t="shared" si="79"/>
        <v>871949750</v>
      </c>
      <c r="R81" s="212">
        <f t="shared" si="80"/>
        <v>0</v>
      </c>
      <c r="S81" s="212">
        <f t="shared" si="81"/>
        <v>871949750</v>
      </c>
      <c r="T81" s="212">
        <f t="shared" si="82"/>
        <v>0</v>
      </c>
      <c r="U81" s="212">
        <f t="shared" si="83"/>
        <v>0</v>
      </c>
      <c r="V81" s="212">
        <f t="shared" si="84"/>
        <v>0</v>
      </c>
      <c r="W81" s="212">
        <f t="shared" si="85"/>
        <v>871949750</v>
      </c>
      <c r="X81" s="213" t="s">
        <v>309</v>
      </c>
      <c r="Y81" s="213" t="s">
        <v>315</v>
      </c>
      <c r="Z81" s="446" t="s">
        <v>410</v>
      </c>
      <c r="AA81" s="447" t="s">
        <v>324</v>
      </c>
    </row>
    <row r="82" spans="1:27" s="29" customFormat="1" ht="20.100000000000001" customHeight="1" x14ac:dyDescent="0.15">
      <c r="A82" s="116"/>
      <c r="B82" s="108"/>
      <c r="C82" s="116"/>
      <c r="D82" s="165"/>
      <c r="E82" s="165"/>
      <c r="F82" s="165"/>
      <c r="G82" s="528" t="s">
        <v>135</v>
      </c>
      <c r="H82" s="887">
        <f t="shared" si="96"/>
        <v>1938498.75</v>
      </c>
      <c r="I82" s="887"/>
      <c r="J82" s="887"/>
      <c r="K82" s="210" t="s">
        <v>22</v>
      </c>
      <c r="L82" s="547">
        <v>4</v>
      </c>
      <c r="M82" s="206" t="s">
        <v>24</v>
      </c>
      <c r="N82" s="548">
        <v>7753995</v>
      </c>
      <c r="O82" s="212">
        <f t="shared" si="77"/>
        <v>0</v>
      </c>
      <c r="P82" s="212">
        <f t="shared" si="78"/>
        <v>0</v>
      </c>
      <c r="Q82" s="212">
        <f t="shared" si="79"/>
        <v>7753995</v>
      </c>
      <c r="R82" s="212">
        <f t="shared" si="80"/>
        <v>0</v>
      </c>
      <c r="S82" s="212">
        <f t="shared" si="81"/>
        <v>7753995</v>
      </c>
      <c r="T82" s="212">
        <f t="shared" si="82"/>
        <v>0</v>
      </c>
      <c r="U82" s="212">
        <f t="shared" si="83"/>
        <v>0</v>
      </c>
      <c r="V82" s="212">
        <f t="shared" si="84"/>
        <v>0</v>
      </c>
      <c r="W82" s="212">
        <f t="shared" si="85"/>
        <v>7753995</v>
      </c>
      <c r="X82" s="448" t="s">
        <v>127</v>
      </c>
      <c r="Y82" s="213" t="s">
        <v>315</v>
      </c>
      <c r="Z82" s="446" t="s">
        <v>410</v>
      </c>
      <c r="AA82" s="447" t="s">
        <v>332</v>
      </c>
    </row>
    <row r="83" spans="1:27" ht="20.100000000000001" customHeight="1" x14ac:dyDescent="0.15">
      <c r="A83" s="116"/>
      <c r="B83" s="108"/>
      <c r="C83" s="126" t="s">
        <v>319</v>
      </c>
      <c r="D83" s="4">
        <f>SUM(N84:N91)</f>
        <v>17220000</v>
      </c>
      <c r="E83" s="4">
        <v>0</v>
      </c>
      <c r="F83" s="4">
        <f>SUM(D83-E83)</f>
        <v>17220000</v>
      </c>
      <c r="G83" s="484"/>
      <c r="H83" s="896"/>
      <c r="I83" s="896"/>
      <c r="J83" s="896"/>
      <c r="K83" s="493"/>
      <c r="L83" s="149"/>
      <c r="M83" s="494"/>
      <c r="N83" s="495"/>
      <c r="O83" s="4">
        <f t="shared" ref="O83:W83" si="97">SUM(O84:O91)</f>
        <v>0</v>
      </c>
      <c r="P83" s="4">
        <f t="shared" si="97"/>
        <v>0</v>
      </c>
      <c r="Q83" s="4">
        <f t="shared" si="97"/>
        <v>0</v>
      </c>
      <c r="R83" s="4">
        <f t="shared" si="97"/>
        <v>17220000</v>
      </c>
      <c r="S83" s="4">
        <f t="shared" si="97"/>
        <v>17220000</v>
      </c>
      <c r="T83" s="4">
        <f t="shared" si="97"/>
        <v>0</v>
      </c>
      <c r="U83" s="4">
        <f t="shared" si="97"/>
        <v>0</v>
      </c>
      <c r="V83" s="4">
        <f t="shared" si="97"/>
        <v>0</v>
      </c>
      <c r="W83" s="4">
        <f t="shared" si="97"/>
        <v>17220000</v>
      </c>
      <c r="X83" s="160"/>
      <c r="Y83" s="66"/>
      <c r="Z83" s="66"/>
      <c r="AA83" s="23"/>
    </row>
    <row r="84" spans="1:27" ht="20.100000000000001" customHeight="1" x14ac:dyDescent="0.15">
      <c r="A84" s="116"/>
      <c r="B84" s="116"/>
      <c r="C84" s="112"/>
      <c r="D84" s="168"/>
      <c r="E84" s="168"/>
      <c r="F84" s="168"/>
      <c r="G84" s="53" t="s">
        <v>620</v>
      </c>
      <c r="H84" s="900">
        <v>2000000</v>
      </c>
      <c r="I84" s="900"/>
      <c r="J84" s="900"/>
      <c r="K84" s="178" t="s">
        <v>22</v>
      </c>
      <c r="L84" s="28">
        <v>1</v>
      </c>
      <c r="M84" s="180" t="s">
        <v>24</v>
      </c>
      <c r="N84" s="253">
        <f t="shared" ref="N84:N91" si="98">SUM(H84*L84)</f>
        <v>2000000</v>
      </c>
      <c r="O84" s="168"/>
      <c r="P84" s="168"/>
      <c r="Q84" s="168"/>
      <c r="R84" s="168">
        <f t="shared" ref="R84:R91" si="99">IF(Y84="기타보조금",N84*100%,N84*0%)</f>
        <v>2000000</v>
      </c>
      <c r="S84" s="168">
        <f t="shared" ref="S84:S91" si="100">SUM(O84:R84)</f>
        <v>2000000</v>
      </c>
      <c r="T84" s="168"/>
      <c r="U84" s="168"/>
      <c r="V84" s="168"/>
      <c r="W84" s="167">
        <f t="shared" ref="W84:W91" si="101">SUM(S84:V84)</f>
        <v>2000000</v>
      </c>
      <c r="X84" s="174" t="s">
        <v>625</v>
      </c>
      <c r="Y84" s="174" t="s">
        <v>506</v>
      </c>
      <c r="Z84" s="118" t="s">
        <v>23</v>
      </c>
      <c r="AA84" s="23" t="s">
        <v>626</v>
      </c>
    </row>
    <row r="85" spans="1:27" ht="20.100000000000001" customHeight="1" x14ac:dyDescent="0.15">
      <c r="A85" s="116"/>
      <c r="B85" s="116"/>
      <c r="C85" s="108"/>
      <c r="D85" s="165"/>
      <c r="E85" s="165"/>
      <c r="F85" s="165"/>
      <c r="G85" s="52" t="s">
        <v>621</v>
      </c>
      <c r="H85" s="900">
        <v>2500000</v>
      </c>
      <c r="I85" s="900"/>
      <c r="J85" s="900"/>
      <c r="K85" s="178" t="s">
        <v>22</v>
      </c>
      <c r="L85" s="28">
        <v>1</v>
      </c>
      <c r="M85" s="180" t="s">
        <v>24</v>
      </c>
      <c r="N85" s="215">
        <f t="shared" si="98"/>
        <v>2500000</v>
      </c>
      <c r="O85" s="165"/>
      <c r="P85" s="165"/>
      <c r="Q85" s="165"/>
      <c r="R85" s="165">
        <f t="shared" si="99"/>
        <v>2500000</v>
      </c>
      <c r="S85" s="165">
        <f t="shared" si="100"/>
        <v>2500000</v>
      </c>
      <c r="T85" s="165"/>
      <c r="U85" s="165"/>
      <c r="V85" s="165"/>
      <c r="W85" s="181">
        <f t="shared" si="101"/>
        <v>2500000</v>
      </c>
      <c r="X85" s="175" t="s">
        <v>122</v>
      </c>
      <c r="Y85" s="152" t="s">
        <v>506</v>
      </c>
      <c r="Z85" s="177" t="s">
        <v>23</v>
      </c>
      <c r="AA85" s="23" t="s">
        <v>626</v>
      </c>
    </row>
    <row r="86" spans="1:27" ht="20.100000000000001" customHeight="1" x14ac:dyDescent="0.15">
      <c r="A86" s="116"/>
      <c r="B86" s="116"/>
      <c r="C86" s="108"/>
      <c r="D86" s="165"/>
      <c r="E86" s="165"/>
      <c r="F86" s="165"/>
      <c r="G86" s="52" t="s">
        <v>115</v>
      </c>
      <c r="H86" s="900">
        <v>2000000</v>
      </c>
      <c r="I86" s="900"/>
      <c r="J86" s="900"/>
      <c r="K86" s="178" t="s">
        <v>22</v>
      </c>
      <c r="L86" s="28">
        <v>1</v>
      </c>
      <c r="M86" s="180" t="s">
        <v>24</v>
      </c>
      <c r="N86" s="215">
        <f t="shared" si="98"/>
        <v>2000000</v>
      </c>
      <c r="O86" s="165"/>
      <c r="P86" s="165"/>
      <c r="Q86" s="165"/>
      <c r="R86" s="165">
        <f t="shared" si="99"/>
        <v>2000000</v>
      </c>
      <c r="S86" s="165">
        <f t="shared" si="100"/>
        <v>2000000</v>
      </c>
      <c r="T86" s="165"/>
      <c r="U86" s="165"/>
      <c r="V86" s="165"/>
      <c r="W86" s="181">
        <f t="shared" si="101"/>
        <v>2000000</v>
      </c>
      <c r="X86" s="152" t="s">
        <v>372</v>
      </c>
      <c r="Y86" s="152" t="s">
        <v>506</v>
      </c>
      <c r="Z86" s="177" t="s">
        <v>23</v>
      </c>
      <c r="AA86" s="23" t="s">
        <v>626</v>
      </c>
    </row>
    <row r="87" spans="1:27" ht="20.100000000000001" customHeight="1" x14ac:dyDescent="0.15">
      <c r="A87" s="116"/>
      <c r="B87" s="116"/>
      <c r="C87" s="108"/>
      <c r="D87" s="165"/>
      <c r="E87" s="165"/>
      <c r="F87" s="165"/>
      <c r="G87" s="52" t="s">
        <v>96</v>
      </c>
      <c r="H87" s="900">
        <v>4000000</v>
      </c>
      <c r="I87" s="900"/>
      <c r="J87" s="900"/>
      <c r="K87" s="178" t="s">
        <v>22</v>
      </c>
      <c r="L87" s="28">
        <v>1</v>
      </c>
      <c r="M87" s="180" t="s">
        <v>24</v>
      </c>
      <c r="N87" s="215">
        <f t="shared" si="98"/>
        <v>4000000</v>
      </c>
      <c r="O87" s="165"/>
      <c r="P87" s="165"/>
      <c r="Q87" s="165"/>
      <c r="R87" s="165">
        <f t="shared" si="99"/>
        <v>4000000</v>
      </c>
      <c r="S87" s="165">
        <f t="shared" si="100"/>
        <v>4000000</v>
      </c>
      <c r="T87" s="165"/>
      <c r="U87" s="165"/>
      <c r="V87" s="165"/>
      <c r="W87" s="181">
        <f t="shared" si="101"/>
        <v>4000000</v>
      </c>
      <c r="X87" s="152" t="s">
        <v>380</v>
      </c>
      <c r="Y87" s="152" t="s">
        <v>506</v>
      </c>
      <c r="Z87" s="177" t="s">
        <v>23</v>
      </c>
      <c r="AA87" s="23" t="s">
        <v>626</v>
      </c>
    </row>
    <row r="88" spans="1:27" ht="20.100000000000001" customHeight="1" x14ac:dyDescent="0.15">
      <c r="A88" s="116"/>
      <c r="B88" s="116"/>
      <c r="C88" s="108"/>
      <c r="D88" s="165"/>
      <c r="E88" s="165"/>
      <c r="F88" s="165"/>
      <c r="G88" s="52" t="s">
        <v>622</v>
      </c>
      <c r="H88" s="900">
        <v>3000000</v>
      </c>
      <c r="I88" s="900"/>
      <c r="J88" s="900"/>
      <c r="K88" s="178" t="s">
        <v>22</v>
      </c>
      <c r="L88" s="28">
        <v>1</v>
      </c>
      <c r="M88" s="180" t="s">
        <v>24</v>
      </c>
      <c r="N88" s="215">
        <f t="shared" si="98"/>
        <v>3000000</v>
      </c>
      <c r="O88" s="165"/>
      <c r="P88" s="165"/>
      <c r="Q88" s="165"/>
      <c r="R88" s="165">
        <f t="shared" si="99"/>
        <v>3000000</v>
      </c>
      <c r="S88" s="165">
        <f t="shared" si="100"/>
        <v>3000000</v>
      </c>
      <c r="T88" s="165"/>
      <c r="U88" s="165"/>
      <c r="V88" s="165"/>
      <c r="W88" s="181">
        <f t="shared" si="101"/>
        <v>3000000</v>
      </c>
      <c r="X88" s="152" t="s">
        <v>382</v>
      </c>
      <c r="Y88" s="152" t="s">
        <v>506</v>
      </c>
      <c r="Z88" s="177" t="s">
        <v>23</v>
      </c>
      <c r="AA88" s="23" t="s">
        <v>626</v>
      </c>
    </row>
    <row r="89" spans="1:27" ht="20.100000000000001" customHeight="1" x14ac:dyDescent="0.15">
      <c r="A89" s="116"/>
      <c r="B89" s="116"/>
      <c r="C89" s="108"/>
      <c r="D89" s="165"/>
      <c r="E89" s="165"/>
      <c r="F89" s="165"/>
      <c r="G89" s="52" t="s">
        <v>105</v>
      </c>
      <c r="H89" s="900">
        <v>1420000</v>
      </c>
      <c r="I89" s="900"/>
      <c r="J89" s="900"/>
      <c r="K89" s="178" t="s">
        <v>22</v>
      </c>
      <c r="L89" s="28">
        <v>1</v>
      </c>
      <c r="M89" s="180" t="s">
        <v>24</v>
      </c>
      <c r="N89" s="215">
        <f t="shared" si="98"/>
        <v>1420000</v>
      </c>
      <c r="O89" s="165"/>
      <c r="P89" s="165"/>
      <c r="Q89" s="165"/>
      <c r="R89" s="165">
        <f t="shared" si="99"/>
        <v>1420000</v>
      </c>
      <c r="S89" s="165">
        <f t="shared" si="100"/>
        <v>1420000</v>
      </c>
      <c r="T89" s="165"/>
      <c r="U89" s="165"/>
      <c r="V89" s="165"/>
      <c r="W89" s="181">
        <f t="shared" si="101"/>
        <v>1420000</v>
      </c>
      <c r="X89" s="152" t="s">
        <v>104</v>
      </c>
      <c r="Y89" s="152" t="s">
        <v>506</v>
      </c>
      <c r="Z89" s="177" t="s">
        <v>23</v>
      </c>
      <c r="AA89" s="23" t="s">
        <v>626</v>
      </c>
    </row>
    <row r="90" spans="1:27" ht="20.100000000000001" customHeight="1" x14ac:dyDescent="0.15">
      <c r="A90" s="116"/>
      <c r="B90" s="116"/>
      <c r="C90" s="108"/>
      <c r="D90" s="165"/>
      <c r="E90" s="165"/>
      <c r="F90" s="165"/>
      <c r="G90" s="52" t="s">
        <v>623</v>
      </c>
      <c r="H90" s="900">
        <v>2000000</v>
      </c>
      <c r="I90" s="900"/>
      <c r="J90" s="900"/>
      <c r="K90" s="178" t="s">
        <v>22</v>
      </c>
      <c r="L90" s="28">
        <v>1</v>
      </c>
      <c r="M90" s="180" t="s">
        <v>24</v>
      </c>
      <c r="N90" s="215">
        <f t="shared" si="98"/>
        <v>2000000</v>
      </c>
      <c r="O90" s="165"/>
      <c r="P90" s="165"/>
      <c r="Q90" s="165"/>
      <c r="R90" s="165">
        <f t="shared" si="99"/>
        <v>2000000</v>
      </c>
      <c r="S90" s="165">
        <f t="shared" si="100"/>
        <v>2000000</v>
      </c>
      <c r="T90" s="165"/>
      <c r="U90" s="165"/>
      <c r="V90" s="165"/>
      <c r="W90" s="181">
        <f t="shared" si="101"/>
        <v>2000000</v>
      </c>
      <c r="X90" s="151" t="s">
        <v>219</v>
      </c>
      <c r="Y90" s="152" t="s">
        <v>506</v>
      </c>
      <c r="Z90" s="177" t="s">
        <v>23</v>
      </c>
      <c r="AA90" s="23" t="s">
        <v>626</v>
      </c>
    </row>
    <row r="91" spans="1:27" ht="20.100000000000001" customHeight="1" x14ac:dyDescent="0.15">
      <c r="A91" s="115"/>
      <c r="B91" s="115"/>
      <c r="C91" s="106"/>
      <c r="D91" s="170"/>
      <c r="E91" s="170"/>
      <c r="F91" s="170"/>
      <c r="G91" s="58" t="s">
        <v>624</v>
      </c>
      <c r="H91" s="917">
        <v>300000</v>
      </c>
      <c r="I91" s="917"/>
      <c r="J91" s="917"/>
      <c r="K91" s="169" t="s">
        <v>22</v>
      </c>
      <c r="L91" s="255">
        <v>1</v>
      </c>
      <c r="M91" s="189" t="s">
        <v>24</v>
      </c>
      <c r="N91" s="254">
        <f t="shared" si="98"/>
        <v>300000</v>
      </c>
      <c r="O91" s="170"/>
      <c r="P91" s="170"/>
      <c r="Q91" s="170"/>
      <c r="R91" s="170">
        <f t="shared" si="99"/>
        <v>300000</v>
      </c>
      <c r="S91" s="170">
        <f t="shared" si="100"/>
        <v>300000</v>
      </c>
      <c r="T91" s="170"/>
      <c r="U91" s="170"/>
      <c r="V91" s="170"/>
      <c r="W91" s="11">
        <f t="shared" si="101"/>
        <v>300000</v>
      </c>
      <c r="X91" s="152" t="s">
        <v>563</v>
      </c>
      <c r="Y91" s="152" t="s">
        <v>506</v>
      </c>
      <c r="Z91" s="177" t="s">
        <v>23</v>
      </c>
      <c r="AA91" s="23" t="s">
        <v>626</v>
      </c>
    </row>
    <row r="92" spans="1:27" ht="20.100000000000001" customHeight="1" x14ac:dyDescent="0.15">
      <c r="A92" s="17" t="s">
        <v>326</v>
      </c>
      <c r="B92" s="901" t="s">
        <v>21</v>
      </c>
      <c r="C92" s="902"/>
      <c r="D92" s="5">
        <f>SUM(D93)</f>
        <v>9170000</v>
      </c>
      <c r="E92" s="5">
        <f>SUM(E93)</f>
        <v>2100000</v>
      </c>
      <c r="F92" s="5">
        <f>SUM(F93)</f>
        <v>7070000</v>
      </c>
      <c r="G92" s="479"/>
      <c r="H92" s="903"/>
      <c r="I92" s="903"/>
      <c r="J92" s="903"/>
      <c r="K92" s="480"/>
      <c r="L92" s="481"/>
      <c r="M92" s="482"/>
      <c r="N92" s="483"/>
      <c r="O92" s="5">
        <f t="shared" ref="O92:W92" si="102">SUM(O93)</f>
        <v>0</v>
      </c>
      <c r="P92" s="5">
        <f t="shared" si="102"/>
        <v>0</v>
      </c>
      <c r="Q92" s="5">
        <f t="shared" si="102"/>
        <v>0</v>
      </c>
      <c r="R92" s="5">
        <f t="shared" si="102"/>
        <v>0</v>
      </c>
      <c r="S92" s="5">
        <f t="shared" si="102"/>
        <v>0</v>
      </c>
      <c r="T92" s="5">
        <f t="shared" si="102"/>
        <v>0</v>
      </c>
      <c r="U92" s="5">
        <f t="shared" si="102"/>
        <v>9170000</v>
      </c>
      <c r="V92" s="5">
        <f t="shared" si="102"/>
        <v>0</v>
      </c>
      <c r="W92" s="5">
        <f t="shared" si="102"/>
        <v>9170000</v>
      </c>
      <c r="X92" s="22"/>
      <c r="Y92" s="22"/>
      <c r="Z92" s="22"/>
      <c r="AA92" s="23"/>
    </row>
    <row r="93" spans="1:27" ht="20.100000000000001" customHeight="1" x14ac:dyDescent="0.15">
      <c r="A93" s="116"/>
      <c r="B93" s="114" t="s">
        <v>303</v>
      </c>
      <c r="C93" s="113" t="s">
        <v>11</v>
      </c>
      <c r="D93" s="4">
        <f>SUM(D94+D102)</f>
        <v>9170000</v>
      </c>
      <c r="E93" s="4">
        <f t="shared" ref="E93:F93" si="103">SUM(E94+E102)</f>
        <v>2100000</v>
      </c>
      <c r="F93" s="4">
        <f t="shared" si="103"/>
        <v>7070000</v>
      </c>
      <c r="G93" s="484"/>
      <c r="H93" s="896"/>
      <c r="I93" s="896"/>
      <c r="J93" s="896"/>
      <c r="K93" s="496"/>
      <c r="L93" s="497"/>
      <c r="M93" s="498"/>
      <c r="N93" s="499"/>
      <c r="O93" s="4">
        <f>SUM(O94+O102)</f>
        <v>0</v>
      </c>
      <c r="P93" s="4">
        <f t="shared" ref="P93:W93" si="104">SUM(P94+P102)</f>
        <v>0</v>
      </c>
      <c r="Q93" s="4">
        <f t="shared" si="104"/>
        <v>0</v>
      </c>
      <c r="R93" s="4">
        <f t="shared" si="104"/>
        <v>0</v>
      </c>
      <c r="S93" s="4">
        <f t="shared" si="104"/>
        <v>0</v>
      </c>
      <c r="T93" s="4">
        <f t="shared" si="104"/>
        <v>0</v>
      </c>
      <c r="U93" s="4">
        <f t="shared" si="104"/>
        <v>9170000</v>
      </c>
      <c r="V93" s="4">
        <f t="shared" si="104"/>
        <v>0</v>
      </c>
      <c r="W93" s="4">
        <f t="shared" si="104"/>
        <v>9170000</v>
      </c>
      <c r="X93" s="21"/>
      <c r="Y93" s="21"/>
      <c r="Z93" s="21"/>
      <c r="AA93" s="23"/>
    </row>
    <row r="94" spans="1:27" ht="20.100000000000001" customHeight="1" x14ac:dyDescent="0.15">
      <c r="A94" s="116"/>
      <c r="B94" s="108"/>
      <c r="C94" s="114" t="s">
        <v>296</v>
      </c>
      <c r="D94" s="4">
        <f>SUM(N95:N101)</f>
        <v>8170000</v>
      </c>
      <c r="E94" s="2">
        <v>1100000</v>
      </c>
      <c r="F94" s="4">
        <f>SUM(D94-E94)</f>
        <v>7070000</v>
      </c>
      <c r="G94" s="484"/>
      <c r="H94" s="896"/>
      <c r="I94" s="896"/>
      <c r="J94" s="896"/>
      <c r="K94" s="496"/>
      <c r="L94" s="497"/>
      <c r="M94" s="498"/>
      <c r="N94" s="499"/>
      <c r="O94" s="4">
        <f>SUM(O95:O101)</f>
        <v>0</v>
      </c>
      <c r="P94" s="4">
        <f t="shared" ref="P94:W94" si="105">SUM(P95:P101)</f>
        <v>0</v>
      </c>
      <c r="Q94" s="4">
        <f t="shared" si="105"/>
        <v>0</v>
      </c>
      <c r="R94" s="4">
        <f t="shared" si="105"/>
        <v>0</v>
      </c>
      <c r="S94" s="4">
        <f t="shared" si="105"/>
        <v>0</v>
      </c>
      <c r="T94" s="4">
        <f t="shared" si="105"/>
        <v>0</v>
      </c>
      <c r="U94" s="4">
        <f t="shared" si="105"/>
        <v>8170000</v>
      </c>
      <c r="V94" s="4">
        <f t="shared" si="105"/>
        <v>0</v>
      </c>
      <c r="W94" s="4">
        <f t="shared" si="105"/>
        <v>8170000</v>
      </c>
      <c r="X94" s="21"/>
      <c r="Y94" s="21"/>
      <c r="Z94" s="21"/>
      <c r="AA94" s="23"/>
    </row>
    <row r="95" spans="1:27" s="29" customFormat="1" ht="20.100000000000001" customHeight="1" x14ac:dyDescent="0.15">
      <c r="A95" s="116"/>
      <c r="B95" s="116"/>
      <c r="C95" s="108"/>
      <c r="D95" s="165"/>
      <c r="E95" s="165"/>
      <c r="F95" s="165"/>
      <c r="G95" s="53" t="s">
        <v>167</v>
      </c>
      <c r="H95" s="908">
        <v>100000</v>
      </c>
      <c r="I95" s="908"/>
      <c r="J95" s="908"/>
      <c r="K95" s="157" t="s">
        <v>22</v>
      </c>
      <c r="L95" s="188">
        <v>12</v>
      </c>
      <c r="M95" s="158" t="s">
        <v>24</v>
      </c>
      <c r="N95" s="253">
        <f t="shared" ref="N95:N101" si="106">SUM(H95*L95)</f>
        <v>1200000</v>
      </c>
      <c r="O95" s="168"/>
      <c r="P95" s="168"/>
      <c r="Q95" s="168"/>
      <c r="R95" s="168">
        <f t="shared" ref="R95:R101" si="107">IF(Y95="기타보조금",N95*100%,N95*0%)</f>
        <v>0</v>
      </c>
      <c r="S95" s="168">
        <f t="shared" ref="S95:S101" si="108">SUM(O95:R95)</f>
        <v>0</v>
      </c>
      <c r="T95" s="168">
        <f t="shared" ref="T95:T101" si="109">IF(Y95="자부담",N95*100%,N95*0%)</f>
        <v>0</v>
      </c>
      <c r="U95" s="168">
        <f t="shared" ref="U95:U101" si="110">IF(Y95="후원금",N95*100%,N95*0%)</f>
        <v>1200000</v>
      </c>
      <c r="V95" s="168">
        <f t="shared" ref="V95:V101" si="111">IF(Y95="수익사업",N95*100%,N95*0%)</f>
        <v>0</v>
      </c>
      <c r="W95" s="168">
        <f t="shared" ref="W95:W101" si="112">SUM(S95:V95)</f>
        <v>1200000</v>
      </c>
      <c r="X95" s="174" t="s">
        <v>164</v>
      </c>
      <c r="Y95" s="174" t="s">
        <v>19</v>
      </c>
      <c r="Z95" s="47" t="s">
        <v>23</v>
      </c>
      <c r="AA95" s="29" t="s">
        <v>19</v>
      </c>
    </row>
    <row r="96" spans="1:27" s="29" customFormat="1" ht="20.100000000000001" customHeight="1" x14ac:dyDescent="0.15">
      <c r="A96" s="116"/>
      <c r="B96" s="116"/>
      <c r="C96" s="108"/>
      <c r="D96" s="165"/>
      <c r="E96" s="165"/>
      <c r="F96" s="165"/>
      <c r="G96" s="52"/>
      <c r="H96" s="900">
        <v>500000</v>
      </c>
      <c r="I96" s="900"/>
      <c r="J96" s="900"/>
      <c r="K96" s="178" t="s">
        <v>22</v>
      </c>
      <c r="L96" s="28">
        <v>2</v>
      </c>
      <c r="M96" s="180" t="s">
        <v>24</v>
      </c>
      <c r="N96" s="215">
        <f t="shared" ref="N96" si="113">SUM(H96*L96)</f>
        <v>1000000</v>
      </c>
      <c r="O96" s="165"/>
      <c r="P96" s="165"/>
      <c r="Q96" s="165"/>
      <c r="R96" s="165">
        <f t="shared" ref="R96" si="114">IF(Y96="기타보조금",N96*100%,N96*0%)</f>
        <v>0</v>
      </c>
      <c r="S96" s="165">
        <f t="shared" ref="S96" si="115">SUM(O96:R96)</f>
        <v>0</v>
      </c>
      <c r="T96" s="165">
        <f t="shared" ref="T96" si="116">IF(Y96="자부담",N96*100%,N96*0%)</f>
        <v>0</v>
      </c>
      <c r="U96" s="165">
        <f t="shared" ref="U96" si="117">IF(Y96="후원금",N96*100%,N96*0%)</f>
        <v>1000000</v>
      </c>
      <c r="V96" s="165">
        <f t="shared" ref="V96" si="118">IF(Y96="수익사업",N96*100%,N96*0%)</f>
        <v>0</v>
      </c>
      <c r="W96" s="165">
        <f t="shared" ref="W96" si="119">SUM(S96:V96)</f>
        <v>1000000</v>
      </c>
      <c r="X96" s="152" t="s">
        <v>164</v>
      </c>
      <c r="Y96" s="152" t="s">
        <v>19</v>
      </c>
      <c r="Z96" s="153" t="s">
        <v>23</v>
      </c>
      <c r="AA96" s="29" t="s">
        <v>19</v>
      </c>
    </row>
    <row r="97" spans="1:27" s="29" customFormat="1" ht="20.100000000000001" customHeight="1" x14ac:dyDescent="0.15">
      <c r="A97" s="115"/>
      <c r="B97" s="115"/>
      <c r="C97" s="106"/>
      <c r="D97" s="170"/>
      <c r="E97" s="170"/>
      <c r="F97" s="170"/>
      <c r="G97" s="58" t="s">
        <v>108</v>
      </c>
      <c r="H97" s="917">
        <v>500000</v>
      </c>
      <c r="I97" s="917"/>
      <c r="J97" s="917"/>
      <c r="K97" s="169" t="s">
        <v>22</v>
      </c>
      <c r="L97" s="255">
        <v>1</v>
      </c>
      <c r="M97" s="189" t="s">
        <v>24</v>
      </c>
      <c r="N97" s="254">
        <f t="shared" si="106"/>
        <v>500000</v>
      </c>
      <c r="O97" s="170"/>
      <c r="P97" s="170"/>
      <c r="Q97" s="170"/>
      <c r="R97" s="170">
        <f t="shared" si="107"/>
        <v>0</v>
      </c>
      <c r="S97" s="170">
        <f t="shared" si="108"/>
        <v>0</v>
      </c>
      <c r="T97" s="170">
        <f t="shared" si="109"/>
        <v>0</v>
      </c>
      <c r="U97" s="170">
        <f t="shared" si="110"/>
        <v>500000</v>
      </c>
      <c r="V97" s="170">
        <f t="shared" si="111"/>
        <v>0</v>
      </c>
      <c r="W97" s="165">
        <f t="shared" si="112"/>
        <v>500000</v>
      </c>
      <c r="X97" s="152" t="s">
        <v>113</v>
      </c>
      <c r="Y97" s="152" t="s">
        <v>19</v>
      </c>
      <c r="Z97" s="153" t="s">
        <v>23</v>
      </c>
      <c r="AA97" s="29" t="s">
        <v>19</v>
      </c>
    </row>
    <row r="98" spans="1:27" s="29" customFormat="1" ht="20.100000000000001" customHeight="1" x14ac:dyDescent="0.15">
      <c r="A98" s="117"/>
      <c r="B98" s="117"/>
      <c r="C98" s="112"/>
      <c r="D98" s="168"/>
      <c r="E98" s="168"/>
      <c r="F98" s="168"/>
      <c r="G98" s="53" t="s">
        <v>97</v>
      </c>
      <c r="H98" s="908">
        <v>135000</v>
      </c>
      <c r="I98" s="908"/>
      <c r="J98" s="908"/>
      <c r="K98" s="157" t="s">
        <v>22</v>
      </c>
      <c r="L98" s="166">
        <v>2</v>
      </c>
      <c r="M98" s="158" t="s">
        <v>24</v>
      </c>
      <c r="N98" s="253">
        <f t="shared" si="106"/>
        <v>270000</v>
      </c>
      <c r="O98" s="168"/>
      <c r="P98" s="168"/>
      <c r="Q98" s="168"/>
      <c r="R98" s="168">
        <f t="shared" si="107"/>
        <v>0</v>
      </c>
      <c r="S98" s="168">
        <f t="shared" si="108"/>
        <v>0</v>
      </c>
      <c r="T98" s="168">
        <f t="shared" si="109"/>
        <v>0</v>
      </c>
      <c r="U98" s="168">
        <f t="shared" si="110"/>
        <v>270000</v>
      </c>
      <c r="V98" s="168">
        <f t="shared" si="111"/>
        <v>0</v>
      </c>
      <c r="W98" s="165">
        <f t="shared" si="112"/>
        <v>270000</v>
      </c>
      <c r="X98" s="152" t="s">
        <v>126</v>
      </c>
      <c r="Y98" s="152" t="s">
        <v>19</v>
      </c>
      <c r="Z98" s="153" t="s">
        <v>23</v>
      </c>
      <c r="AA98" s="29" t="s">
        <v>19</v>
      </c>
    </row>
    <row r="99" spans="1:27" s="29" customFormat="1" ht="20.100000000000001" customHeight="1" x14ac:dyDescent="0.15">
      <c r="A99" s="116"/>
      <c r="B99" s="116"/>
      <c r="C99" s="108"/>
      <c r="D99" s="165"/>
      <c r="E99" s="165"/>
      <c r="F99" s="165"/>
      <c r="G99" s="52" t="s">
        <v>114</v>
      </c>
      <c r="H99" s="900">
        <v>200000</v>
      </c>
      <c r="I99" s="900"/>
      <c r="J99" s="900"/>
      <c r="K99" s="178" t="s">
        <v>22</v>
      </c>
      <c r="L99" s="28">
        <v>1</v>
      </c>
      <c r="M99" s="180" t="s">
        <v>24</v>
      </c>
      <c r="N99" s="215">
        <f t="shared" si="106"/>
        <v>200000</v>
      </c>
      <c r="O99" s="165"/>
      <c r="P99" s="165"/>
      <c r="Q99" s="165"/>
      <c r="R99" s="165">
        <f t="shared" si="107"/>
        <v>0</v>
      </c>
      <c r="S99" s="165">
        <f t="shared" si="108"/>
        <v>0</v>
      </c>
      <c r="T99" s="165">
        <f t="shared" si="109"/>
        <v>0</v>
      </c>
      <c r="U99" s="165">
        <f t="shared" si="110"/>
        <v>200000</v>
      </c>
      <c r="V99" s="165">
        <f t="shared" si="111"/>
        <v>0</v>
      </c>
      <c r="W99" s="165">
        <f t="shared" si="112"/>
        <v>200000</v>
      </c>
      <c r="X99" s="152" t="s">
        <v>93</v>
      </c>
      <c r="Y99" s="152" t="s">
        <v>19</v>
      </c>
      <c r="Z99" s="153" t="s">
        <v>23</v>
      </c>
      <c r="AA99" s="29" t="s">
        <v>19</v>
      </c>
    </row>
    <row r="100" spans="1:27" s="29" customFormat="1" ht="20.100000000000001" customHeight="1" x14ac:dyDescent="0.15">
      <c r="A100" s="116"/>
      <c r="B100" s="116"/>
      <c r="C100" s="108"/>
      <c r="D100" s="181"/>
      <c r="E100" s="181"/>
      <c r="F100" s="165"/>
      <c r="G100" s="52" t="s">
        <v>523</v>
      </c>
      <c r="H100" s="900">
        <v>3000000</v>
      </c>
      <c r="I100" s="900"/>
      <c r="J100" s="900"/>
      <c r="K100" s="178" t="s">
        <v>22</v>
      </c>
      <c r="L100" s="28">
        <v>1</v>
      </c>
      <c r="M100" s="180" t="s">
        <v>24</v>
      </c>
      <c r="N100" s="215">
        <f t="shared" si="106"/>
        <v>3000000</v>
      </c>
      <c r="O100" s="165"/>
      <c r="P100" s="165"/>
      <c r="Q100" s="165"/>
      <c r="R100" s="165">
        <f t="shared" si="107"/>
        <v>0</v>
      </c>
      <c r="S100" s="165">
        <f t="shared" si="108"/>
        <v>0</v>
      </c>
      <c r="T100" s="165">
        <f t="shared" si="109"/>
        <v>0</v>
      </c>
      <c r="U100" s="165">
        <f t="shared" si="110"/>
        <v>3000000</v>
      </c>
      <c r="V100" s="165">
        <f t="shared" si="111"/>
        <v>0</v>
      </c>
      <c r="W100" s="165">
        <f t="shared" si="112"/>
        <v>3000000</v>
      </c>
      <c r="X100" s="152" t="s">
        <v>526</v>
      </c>
      <c r="Y100" s="46" t="s">
        <v>19</v>
      </c>
      <c r="Z100" s="46" t="s">
        <v>23</v>
      </c>
      <c r="AA100" s="29" t="s">
        <v>19</v>
      </c>
    </row>
    <row r="101" spans="1:27" s="29" customFormat="1" ht="20.100000000000001" customHeight="1" x14ac:dyDescent="0.15">
      <c r="A101" s="116"/>
      <c r="B101" s="108"/>
      <c r="C101" s="106"/>
      <c r="D101" s="11"/>
      <c r="E101" s="11"/>
      <c r="F101" s="170"/>
      <c r="G101" s="58" t="s">
        <v>539</v>
      </c>
      <c r="H101" s="917">
        <v>2000000</v>
      </c>
      <c r="I101" s="917"/>
      <c r="J101" s="917"/>
      <c r="K101" s="169" t="s">
        <v>22</v>
      </c>
      <c r="L101" s="255">
        <v>1</v>
      </c>
      <c r="M101" s="189" t="s">
        <v>24</v>
      </c>
      <c r="N101" s="254">
        <f t="shared" si="106"/>
        <v>2000000</v>
      </c>
      <c r="O101" s="170"/>
      <c r="P101" s="170"/>
      <c r="Q101" s="170"/>
      <c r="R101" s="170">
        <f t="shared" si="107"/>
        <v>0</v>
      </c>
      <c r="S101" s="170">
        <f t="shared" si="108"/>
        <v>0</v>
      </c>
      <c r="T101" s="170">
        <f t="shared" si="109"/>
        <v>0</v>
      </c>
      <c r="U101" s="170">
        <f t="shared" si="110"/>
        <v>2000000</v>
      </c>
      <c r="V101" s="170">
        <f t="shared" si="111"/>
        <v>0</v>
      </c>
      <c r="W101" s="170">
        <f t="shared" si="112"/>
        <v>2000000</v>
      </c>
      <c r="X101" s="171" t="s">
        <v>124</v>
      </c>
      <c r="Y101" s="49" t="s">
        <v>19</v>
      </c>
      <c r="Z101" s="49" t="s">
        <v>23</v>
      </c>
      <c r="AA101" s="29" t="s">
        <v>19</v>
      </c>
    </row>
    <row r="102" spans="1:27" ht="20.100000000000001" customHeight="1" x14ac:dyDescent="0.15">
      <c r="A102" s="116"/>
      <c r="B102" s="108"/>
      <c r="C102" s="114" t="s">
        <v>313</v>
      </c>
      <c r="D102" s="4">
        <f>SUM(N103)</f>
        <v>1000000</v>
      </c>
      <c r="E102" s="2">
        <v>1000000</v>
      </c>
      <c r="F102" s="4">
        <f>SUM(D102-E102)</f>
        <v>0</v>
      </c>
      <c r="G102" s="500"/>
      <c r="H102" s="896"/>
      <c r="I102" s="896"/>
      <c r="J102" s="896"/>
      <c r="K102" s="496"/>
      <c r="L102" s="497"/>
      <c r="M102" s="498"/>
      <c r="N102" s="499"/>
      <c r="O102" s="4">
        <f>SUM(O103)</f>
        <v>0</v>
      </c>
      <c r="P102" s="4">
        <f t="shared" ref="P102:W102" si="120">SUM(P103)</f>
        <v>0</v>
      </c>
      <c r="Q102" s="4">
        <f t="shared" si="120"/>
        <v>0</v>
      </c>
      <c r="R102" s="4">
        <f t="shared" si="120"/>
        <v>0</v>
      </c>
      <c r="S102" s="4">
        <f t="shared" si="120"/>
        <v>0</v>
      </c>
      <c r="T102" s="4">
        <f t="shared" si="120"/>
        <v>0</v>
      </c>
      <c r="U102" s="4">
        <f t="shared" si="120"/>
        <v>1000000</v>
      </c>
      <c r="V102" s="4">
        <f t="shared" si="120"/>
        <v>0</v>
      </c>
      <c r="W102" s="4">
        <f t="shared" si="120"/>
        <v>1000000</v>
      </c>
      <c r="X102" s="21"/>
      <c r="Y102" s="21"/>
      <c r="Z102" s="21"/>
      <c r="AA102" s="23"/>
    </row>
    <row r="103" spans="1:27" s="29" customFormat="1" ht="20.100000000000001" customHeight="1" x14ac:dyDescent="0.15">
      <c r="A103" s="116"/>
      <c r="B103" s="116"/>
      <c r="C103" s="108"/>
      <c r="D103" s="165"/>
      <c r="E103" s="165"/>
      <c r="F103" s="165"/>
      <c r="G103" s="53" t="s">
        <v>462</v>
      </c>
      <c r="H103" s="900">
        <v>1000000</v>
      </c>
      <c r="I103" s="900"/>
      <c r="J103" s="900"/>
      <c r="K103" s="178" t="s">
        <v>22</v>
      </c>
      <c r="L103" s="28">
        <v>1</v>
      </c>
      <c r="M103" s="180" t="s">
        <v>24</v>
      </c>
      <c r="N103" s="215">
        <f>SUM(H103*L103)</f>
        <v>1000000</v>
      </c>
      <c r="O103" s="168"/>
      <c r="P103" s="168"/>
      <c r="Q103" s="168"/>
      <c r="R103" s="168">
        <f>IF(Y103="기타보조금",N103*100%,N103*0%)</f>
        <v>0</v>
      </c>
      <c r="S103" s="168">
        <f>SUM(O103:R103)</f>
        <v>0</v>
      </c>
      <c r="T103" s="168">
        <f>IF(Y103="자부담",N103*100%,N103*0%)</f>
        <v>0</v>
      </c>
      <c r="U103" s="168">
        <f>IF(Y103="후원금",N103*100%,N103*0%)</f>
        <v>1000000</v>
      </c>
      <c r="V103" s="168">
        <f>IF(Y103="수익사업",N103*100%,N103*0%)</f>
        <v>0</v>
      </c>
      <c r="W103" s="168">
        <f>SUM(S103:V103)</f>
        <v>1000000</v>
      </c>
      <c r="X103" s="174" t="s">
        <v>471</v>
      </c>
      <c r="Y103" s="174" t="s">
        <v>19</v>
      </c>
      <c r="Z103" s="47" t="s">
        <v>23</v>
      </c>
      <c r="AA103" s="29" t="s">
        <v>19</v>
      </c>
    </row>
    <row r="104" spans="1:27" ht="20.100000000000001" customHeight="1" x14ac:dyDescent="0.15">
      <c r="A104" s="17" t="s">
        <v>473</v>
      </c>
      <c r="B104" s="901" t="s">
        <v>21</v>
      </c>
      <c r="C104" s="902"/>
      <c r="D104" s="5">
        <f t="shared" ref="D104:F105" si="121">SUM(D105)</f>
        <v>15000000</v>
      </c>
      <c r="E104" s="5">
        <f t="shared" si="121"/>
        <v>15000000</v>
      </c>
      <c r="F104" s="5">
        <f t="shared" si="121"/>
        <v>0</v>
      </c>
      <c r="G104" s="479"/>
      <c r="H104" s="903"/>
      <c r="I104" s="903"/>
      <c r="J104" s="903"/>
      <c r="K104" s="480"/>
      <c r="L104" s="481"/>
      <c r="M104" s="482"/>
      <c r="N104" s="483"/>
      <c r="O104" s="5">
        <f t="shared" ref="O104:W105" si="122">SUM(O105)</f>
        <v>0</v>
      </c>
      <c r="P104" s="5">
        <f t="shared" si="122"/>
        <v>0</v>
      </c>
      <c r="Q104" s="5">
        <f t="shared" si="122"/>
        <v>0</v>
      </c>
      <c r="R104" s="5">
        <f t="shared" si="122"/>
        <v>0</v>
      </c>
      <c r="S104" s="5">
        <f t="shared" si="122"/>
        <v>0</v>
      </c>
      <c r="T104" s="5">
        <f t="shared" si="122"/>
        <v>15000000</v>
      </c>
      <c r="U104" s="5">
        <f t="shared" si="122"/>
        <v>0</v>
      </c>
      <c r="V104" s="5">
        <f t="shared" si="122"/>
        <v>0</v>
      </c>
      <c r="W104" s="5">
        <f t="shared" si="122"/>
        <v>15000000</v>
      </c>
      <c r="X104" s="22"/>
      <c r="Y104" s="22"/>
      <c r="Z104" s="22"/>
      <c r="AA104" s="23"/>
    </row>
    <row r="105" spans="1:27" ht="20.100000000000001" customHeight="1" x14ac:dyDescent="0.15">
      <c r="A105" s="112"/>
      <c r="B105" s="114" t="s">
        <v>453</v>
      </c>
      <c r="C105" s="113" t="s">
        <v>11</v>
      </c>
      <c r="D105" s="4">
        <f t="shared" si="121"/>
        <v>15000000</v>
      </c>
      <c r="E105" s="4">
        <f t="shared" si="121"/>
        <v>15000000</v>
      </c>
      <c r="F105" s="4">
        <f t="shared" si="121"/>
        <v>0</v>
      </c>
      <c r="G105" s="484"/>
      <c r="H105" s="896"/>
      <c r="I105" s="896"/>
      <c r="J105" s="896"/>
      <c r="K105" s="496"/>
      <c r="L105" s="497"/>
      <c r="M105" s="498"/>
      <c r="N105" s="499"/>
      <c r="O105" s="4">
        <f t="shared" si="122"/>
        <v>0</v>
      </c>
      <c r="P105" s="4">
        <f t="shared" si="122"/>
        <v>0</v>
      </c>
      <c r="Q105" s="4">
        <f t="shared" si="122"/>
        <v>0</v>
      </c>
      <c r="R105" s="4">
        <f t="shared" si="122"/>
        <v>0</v>
      </c>
      <c r="S105" s="4">
        <f t="shared" si="122"/>
        <v>0</v>
      </c>
      <c r="T105" s="4">
        <f t="shared" si="122"/>
        <v>15000000</v>
      </c>
      <c r="U105" s="4">
        <f t="shared" si="122"/>
        <v>0</v>
      </c>
      <c r="V105" s="4">
        <f t="shared" si="122"/>
        <v>0</v>
      </c>
      <c r="W105" s="4">
        <f t="shared" si="122"/>
        <v>15000000</v>
      </c>
      <c r="X105" s="21"/>
      <c r="Y105" s="21"/>
      <c r="Z105" s="21"/>
      <c r="AA105" s="23"/>
    </row>
    <row r="106" spans="1:27" ht="20.100000000000001" customHeight="1" x14ac:dyDescent="0.15">
      <c r="A106" s="108"/>
      <c r="B106" s="117"/>
      <c r="C106" s="114" t="s">
        <v>349</v>
      </c>
      <c r="D106" s="4">
        <f>SUM(N107:N109)</f>
        <v>15000000</v>
      </c>
      <c r="E106" s="2">
        <v>15000000</v>
      </c>
      <c r="F106" s="4">
        <f>SUM(D106-E106)</f>
        <v>0</v>
      </c>
      <c r="G106" s="484"/>
      <c r="H106" s="896"/>
      <c r="I106" s="896"/>
      <c r="J106" s="896"/>
      <c r="K106" s="489"/>
      <c r="L106" s="490"/>
      <c r="M106" s="491"/>
      <c r="N106" s="495"/>
      <c r="O106" s="4">
        <f t="shared" ref="O106:W106" si="123">SUM(O107:O109)</f>
        <v>0</v>
      </c>
      <c r="P106" s="4">
        <f t="shared" si="123"/>
        <v>0</v>
      </c>
      <c r="Q106" s="4">
        <f t="shared" si="123"/>
        <v>0</v>
      </c>
      <c r="R106" s="4">
        <f t="shared" si="123"/>
        <v>0</v>
      </c>
      <c r="S106" s="4">
        <f t="shared" si="123"/>
        <v>0</v>
      </c>
      <c r="T106" s="4">
        <f t="shared" si="123"/>
        <v>15000000</v>
      </c>
      <c r="U106" s="4">
        <f t="shared" si="123"/>
        <v>0</v>
      </c>
      <c r="V106" s="4">
        <f t="shared" si="123"/>
        <v>0</v>
      </c>
      <c r="W106" s="4">
        <f t="shared" si="123"/>
        <v>15000000</v>
      </c>
      <c r="X106" s="66"/>
      <c r="Y106" s="66"/>
      <c r="Z106" s="66"/>
      <c r="AA106" s="23"/>
    </row>
    <row r="107" spans="1:27" ht="20.100000000000001" customHeight="1" x14ac:dyDescent="0.15">
      <c r="A107" s="116"/>
      <c r="B107" s="116"/>
      <c r="C107" s="112"/>
      <c r="D107" s="167"/>
      <c r="E107" s="167"/>
      <c r="F107" s="168"/>
      <c r="G107" s="523" t="s">
        <v>468</v>
      </c>
      <c r="H107" s="918"/>
      <c r="I107" s="918"/>
      <c r="J107" s="918"/>
      <c r="K107" s="501"/>
      <c r="L107" s="502"/>
      <c r="M107" s="503"/>
      <c r="N107" s="504"/>
      <c r="O107" s="165"/>
      <c r="P107" s="165"/>
      <c r="Q107" s="165"/>
      <c r="R107" s="165"/>
      <c r="S107" s="165"/>
      <c r="T107" s="165"/>
      <c r="U107" s="165"/>
      <c r="V107" s="165"/>
      <c r="W107" s="165"/>
      <c r="X107" s="153"/>
      <c r="Y107" s="152"/>
      <c r="Z107" s="153"/>
      <c r="AA107" s="23"/>
    </row>
    <row r="108" spans="1:27" ht="20.100000000000001" customHeight="1" x14ac:dyDescent="0.15">
      <c r="A108" s="116"/>
      <c r="B108" s="116"/>
      <c r="C108" s="108"/>
      <c r="D108" s="181"/>
      <c r="E108" s="181"/>
      <c r="F108" s="165"/>
      <c r="G108" s="52" t="s">
        <v>317</v>
      </c>
      <c r="H108" s="900">
        <v>2500000</v>
      </c>
      <c r="I108" s="900"/>
      <c r="J108" s="900"/>
      <c r="K108" s="178" t="s">
        <v>22</v>
      </c>
      <c r="L108" s="28">
        <v>2</v>
      </c>
      <c r="M108" s="180" t="s">
        <v>24</v>
      </c>
      <c r="N108" s="215">
        <f>SUM(H108*L108)</f>
        <v>5000000</v>
      </c>
      <c r="O108" s="165"/>
      <c r="P108" s="165"/>
      <c r="Q108" s="165"/>
      <c r="R108" s="165">
        <f>IF(Y108="기타보조금",N108*100%,N108*0%)</f>
        <v>0</v>
      </c>
      <c r="S108" s="165">
        <f>SUM(O108:R108)</f>
        <v>0</v>
      </c>
      <c r="T108" s="165">
        <f>IF(Y108="자부담",N108*100%,N108*0%)</f>
        <v>5000000</v>
      </c>
      <c r="U108" s="165">
        <f>IF(Y108="후원금",N108*100%,N108*0%)</f>
        <v>0</v>
      </c>
      <c r="V108" s="165">
        <f>IF(Y108="수익사업",N108*100%,N108*0%)</f>
        <v>0</v>
      </c>
      <c r="W108" s="165">
        <f>SUM(S108:V108)</f>
        <v>5000000</v>
      </c>
      <c r="X108" s="46" t="s">
        <v>494</v>
      </c>
      <c r="Y108" s="46" t="s">
        <v>20</v>
      </c>
      <c r="Z108" s="46" t="s">
        <v>23</v>
      </c>
      <c r="AA108" s="23" t="s">
        <v>494</v>
      </c>
    </row>
    <row r="109" spans="1:27" ht="20.100000000000001" customHeight="1" x14ac:dyDescent="0.15">
      <c r="A109" s="115"/>
      <c r="B109" s="115"/>
      <c r="C109" s="106"/>
      <c r="D109" s="11"/>
      <c r="E109" s="11"/>
      <c r="F109" s="170"/>
      <c r="G109" s="58" t="s">
        <v>317</v>
      </c>
      <c r="H109" s="917">
        <v>5000000</v>
      </c>
      <c r="I109" s="917"/>
      <c r="J109" s="917"/>
      <c r="K109" s="169" t="s">
        <v>22</v>
      </c>
      <c r="L109" s="255">
        <v>2</v>
      </c>
      <c r="M109" s="189" t="s">
        <v>24</v>
      </c>
      <c r="N109" s="254">
        <f>SUM(H109*L109)</f>
        <v>10000000</v>
      </c>
      <c r="O109" s="170"/>
      <c r="P109" s="170"/>
      <c r="Q109" s="170"/>
      <c r="R109" s="170">
        <f>IF(Y109="기타보조금",N109*100%,N109*0%)</f>
        <v>0</v>
      </c>
      <c r="S109" s="170">
        <f>SUM(O109:R109)</f>
        <v>0</v>
      </c>
      <c r="T109" s="170">
        <f>IF(Y109="자부담",N109*100%,N109*0%)</f>
        <v>10000000</v>
      </c>
      <c r="U109" s="170">
        <f>IF(Y109="후원금",N109*100%,N109*0%)</f>
        <v>0</v>
      </c>
      <c r="V109" s="170">
        <f>IF(Y109="수익사업",N109*100%,N109*0%)</f>
        <v>0</v>
      </c>
      <c r="W109" s="170">
        <f>SUM(S109:V109)</f>
        <v>10000000</v>
      </c>
      <c r="X109" s="49" t="s">
        <v>494</v>
      </c>
      <c r="Y109" s="49" t="s">
        <v>20</v>
      </c>
      <c r="Z109" s="49" t="s">
        <v>493</v>
      </c>
      <c r="AA109" s="23" t="s">
        <v>494</v>
      </c>
    </row>
    <row r="110" spans="1:27" ht="20.100000000000001" customHeight="1" x14ac:dyDescent="0.15">
      <c r="A110" s="17" t="s">
        <v>455</v>
      </c>
      <c r="B110" s="901" t="s">
        <v>21</v>
      </c>
      <c r="C110" s="902"/>
      <c r="D110" s="5">
        <f>SUM(D111)</f>
        <v>365314697</v>
      </c>
      <c r="E110" s="5">
        <f>SUM(E111)</f>
        <v>304402086</v>
      </c>
      <c r="F110" s="5">
        <f>SUM(F111)</f>
        <v>60912611</v>
      </c>
      <c r="G110" s="479"/>
      <c r="H110" s="903"/>
      <c r="I110" s="903"/>
      <c r="J110" s="903"/>
      <c r="K110" s="480"/>
      <c r="L110" s="481"/>
      <c r="M110" s="482"/>
      <c r="N110" s="483"/>
      <c r="O110" s="5">
        <f t="shared" ref="O110:W110" si="124">SUM(O111)</f>
        <v>96706812.599999994</v>
      </c>
      <c r="P110" s="5">
        <f t="shared" si="124"/>
        <v>139922851.69999999</v>
      </c>
      <c r="Q110" s="5">
        <f t="shared" si="124"/>
        <v>102367217.69999999</v>
      </c>
      <c r="R110" s="5">
        <f t="shared" si="124"/>
        <v>0</v>
      </c>
      <c r="S110" s="5">
        <f t="shared" si="124"/>
        <v>338996882</v>
      </c>
      <c r="T110" s="5">
        <f t="shared" si="124"/>
        <v>6346065</v>
      </c>
      <c r="U110" s="5">
        <f t="shared" si="124"/>
        <v>5406850</v>
      </c>
      <c r="V110" s="5">
        <f t="shared" si="124"/>
        <v>14564900</v>
      </c>
      <c r="W110" s="5">
        <f t="shared" si="124"/>
        <v>365314697</v>
      </c>
      <c r="X110" s="22"/>
      <c r="Y110" s="22"/>
      <c r="Z110" s="22"/>
      <c r="AA110" s="23"/>
    </row>
    <row r="111" spans="1:27" ht="20.100000000000001" customHeight="1" x14ac:dyDescent="0.15">
      <c r="A111" s="116"/>
      <c r="B111" s="114" t="s">
        <v>452</v>
      </c>
      <c r="C111" s="113" t="s">
        <v>11</v>
      </c>
      <c r="D111" s="170">
        <f>SUM(D112+D137)</f>
        <v>365314697</v>
      </c>
      <c r="E111" s="170">
        <f>SUM(E112+E137)</f>
        <v>304402086</v>
      </c>
      <c r="F111" s="170">
        <f>SUM(F112+F137)</f>
        <v>60912611</v>
      </c>
      <c r="G111" s="484"/>
      <c r="H111" s="896"/>
      <c r="I111" s="896"/>
      <c r="J111" s="896"/>
      <c r="K111" s="505"/>
      <c r="L111" s="506"/>
      <c r="M111" s="507"/>
      <c r="N111" s="495"/>
      <c r="O111" s="4">
        <f t="shared" ref="O111:W111" si="125">SUM(O112+O137)</f>
        <v>96706812.599999994</v>
      </c>
      <c r="P111" s="4">
        <f t="shared" si="125"/>
        <v>139922851.69999999</v>
      </c>
      <c r="Q111" s="4">
        <f t="shared" si="125"/>
        <v>102367217.69999999</v>
      </c>
      <c r="R111" s="4">
        <f t="shared" si="125"/>
        <v>0</v>
      </c>
      <c r="S111" s="4">
        <f t="shared" si="125"/>
        <v>338996882</v>
      </c>
      <c r="T111" s="4">
        <f t="shared" si="125"/>
        <v>6346065</v>
      </c>
      <c r="U111" s="4">
        <f t="shared" si="125"/>
        <v>5406850</v>
      </c>
      <c r="V111" s="4">
        <f t="shared" si="125"/>
        <v>14564900</v>
      </c>
      <c r="W111" s="4">
        <f t="shared" si="125"/>
        <v>365314697</v>
      </c>
      <c r="X111" s="66"/>
      <c r="Y111" s="66"/>
      <c r="Z111" s="66"/>
      <c r="AA111" s="23"/>
    </row>
    <row r="112" spans="1:27" ht="20.100000000000001" customHeight="1" x14ac:dyDescent="0.15">
      <c r="A112" s="116"/>
      <c r="B112" s="108"/>
      <c r="C112" s="114" t="s">
        <v>384</v>
      </c>
      <c r="D112" s="4">
        <f>SUM(N113:N136)</f>
        <v>359907847</v>
      </c>
      <c r="E112" s="4">
        <v>298895236</v>
      </c>
      <c r="F112" s="4">
        <f>SUM(D112-E112)</f>
        <v>61012611</v>
      </c>
      <c r="G112" s="484"/>
      <c r="H112" s="896"/>
      <c r="I112" s="896"/>
      <c r="J112" s="896"/>
      <c r="K112" s="505"/>
      <c r="L112" s="506"/>
      <c r="M112" s="507"/>
      <c r="N112" s="495"/>
      <c r="O112" s="4">
        <f t="shared" ref="O112:W112" si="126">SUM(O113:O136)</f>
        <v>96706812.599999994</v>
      </c>
      <c r="P112" s="4">
        <f t="shared" si="126"/>
        <v>139922851.69999999</v>
      </c>
      <c r="Q112" s="4">
        <f t="shared" si="126"/>
        <v>102367217.69999999</v>
      </c>
      <c r="R112" s="4">
        <f t="shared" si="126"/>
        <v>0</v>
      </c>
      <c r="S112" s="4">
        <f t="shared" si="126"/>
        <v>338996882</v>
      </c>
      <c r="T112" s="4">
        <f t="shared" si="126"/>
        <v>6346065</v>
      </c>
      <c r="U112" s="4">
        <f t="shared" si="126"/>
        <v>0</v>
      </c>
      <c r="V112" s="4">
        <f t="shared" si="126"/>
        <v>14564900</v>
      </c>
      <c r="W112" s="4">
        <f t="shared" si="126"/>
        <v>359907847</v>
      </c>
      <c r="X112" s="66"/>
      <c r="Y112" s="66"/>
      <c r="Z112" s="66"/>
      <c r="AA112" s="23"/>
    </row>
    <row r="113" spans="1:27" ht="20.100000000000001" customHeight="1" x14ac:dyDescent="0.15">
      <c r="A113" s="116"/>
      <c r="B113" s="116"/>
      <c r="C113" s="112"/>
      <c r="D113" s="168"/>
      <c r="E113" s="168"/>
      <c r="F113" s="168"/>
      <c r="G113" s="523" t="s">
        <v>178</v>
      </c>
      <c r="H113" s="918"/>
      <c r="I113" s="918"/>
      <c r="J113" s="918"/>
      <c r="K113" s="508"/>
      <c r="L113" s="509"/>
      <c r="M113" s="510"/>
      <c r="N113" s="511"/>
      <c r="O113" s="168"/>
      <c r="P113" s="168"/>
      <c r="Q113" s="168"/>
      <c r="R113" s="168"/>
      <c r="S113" s="168"/>
      <c r="T113" s="168"/>
      <c r="U113" s="168"/>
      <c r="V113" s="168"/>
      <c r="W113" s="168"/>
      <c r="X113" s="47"/>
      <c r="Y113" s="174"/>
      <c r="Z113" s="47"/>
      <c r="AA113" s="23"/>
    </row>
    <row r="114" spans="1:27" s="29" customFormat="1" ht="20.100000000000001" customHeight="1" x14ac:dyDescent="0.15">
      <c r="A114" s="116"/>
      <c r="B114" s="116"/>
      <c r="C114" s="108"/>
      <c r="D114" s="165"/>
      <c r="E114" s="165"/>
      <c r="F114" s="165"/>
      <c r="G114" s="52" t="s">
        <v>791</v>
      </c>
      <c r="H114" s="900"/>
      <c r="I114" s="900"/>
      <c r="J114" s="900"/>
      <c r="K114" s="57"/>
      <c r="L114" s="150"/>
      <c r="M114" s="249" t="s">
        <v>24</v>
      </c>
      <c r="N114" s="145">
        <v>3164260</v>
      </c>
      <c r="O114" s="165">
        <f t="shared" ref="O114:O124" si="127">IF(Y114="국비100%",N114*100%,IF(Y114="시도비100%",N114*0%,IF(Y114="시군구비100%",N114*0%,IF(Y114="국비30%, 시도비70%",N114*30%,IF(Y114="국비50%, 시도비50%",N114*50%,IF(Y114="시도비50%, 시군구비50%",N114*0%,IF(Y114="국비30%, 시도비35%, 시군구비35%",N114*30%)))))))</f>
        <v>0</v>
      </c>
      <c r="P114" s="165">
        <f t="shared" ref="P114:P124" si="128">IF(Y114="국비100%",N114*0%,IF(Y114="시도비100%",N114*100%,IF(Y114="시군구비100%",N114*0%,IF(Y114="국비30%, 시도비70%",N114*70%,IF(Y114="국비50%, 시도비50%",N114*50%,IF(Y114="시도비50%, 시군구비50%",N114*50%,IF(Y114="국비30%, 시도비35%, 시군구비35%",N114*35%)))))))</f>
        <v>3164260</v>
      </c>
      <c r="Q114" s="165">
        <f t="shared" ref="Q114:Q124" si="129">IF(Y114="국비100%",N114*0%,IF(Y114="시도비100%",N114*0%,IF(Y114="시군구비100%",N114*100%,IF(Y114="국비30%, 시도비70%",N114*0%,IF(Y114="국비50%, 시도비50%",N114*0%,IF(Y114="시도비50%, 시군구비50%",N114*50%,IF(Y114="국비30%, 시도비35%, 시군구비35%",N114*35%)))))))</f>
        <v>0</v>
      </c>
      <c r="R114" s="165">
        <f t="shared" ref="R114:R116" si="130">IF(Y114="기타보조금",N114*100%,N114*0%)</f>
        <v>0</v>
      </c>
      <c r="S114" s="165">
        <f t="shared" ref="S114:S116" si="131">SUM(O114:R114)</f>
        <v>3164260</v>
      </c>
      <c r="T114" s="165">
        <f t="shared" ref="T114:T116" si="132">IF(Y114="자부담",N114*100%,N114*0%)</f>
        <v>0</v>
      </c>
      <c r="U114" s="165">
        <f t="shared" ref="U114:U116" si="133">IF(Y114="후원금",N114*100%,N114*0%)</f>
        <v>0</v>
      </c>
      <c r="V114" s="165">
        <f t="shared" ref="V114:V116" si="134">IF(Y114="수익사업",N114*100%,N114*0%)</f>
        <v>0</v>
      </c>
      <c r="W114" s="165">
        <f t="shared" ref="W114:W116" si="135">SUM(S114:V114)</f>
        <v>3164260</v>
      </c>
      <c r="X114" s="152" t="s">
        <v>547</v>
      </c>
      <c r="Y114" s="152" t="s">
        <v>412</v>
      </c>
      <c r="Z114" s="153" t="s">
        <v>23</v>
      </c>
      <c r="AA114" s="23" t="s">
        <v>102</v>
      </c>
    </row>
    <row r="115" spans="1:27" s="29" customFormat="1" ht="20.100000000000001" customHeight="1" x14ac:dyDescent="0.15">
      <c r="A115" s="116"/>
      <c r="B115" s="116"/>
      <c r="C115" s="108"/>
      <c r="D115" s="165"/>
      <c r="E115" s="165"/>
      <c r="F115" s="165"/>
      <c r="G115" s="52" t="s">
        <v>792</v>
      </c>
      <c r="H115" s="900"/>
      <c r="I115" s="900"/>
      <c r="J115" s="900"/>
      <c r="K115" s="57"/>
      <c r="L115" s="150"/>
      <c r="M115" s="249" t="s">
        <v>24</v>
      </c>
      <c r="N115" s="145">
        <v>145810</v>
      </c>
      <c r="O115" s="165">
        <f t="shared" si="127"/>
        <v>0</v>
      </c>
      <c r="P115" s="165">
        <f t="shared" si="128"/>
        <v>145810</v>
      </c>
      <c r="Q115" s="165">
        <f t="shared" si="129"/>
        <v>0</v>
      </c>
      <c r="R115" s="165">
        <f t="shared" si="130"/>
        <v>0</v>
      </c>
      <c r="S115" s="165">
        <f t="shared" si="131"/>
        <v>145810</v>
      </c>
      <c r="T115" s="165">
        <f t="shared" si="132"/>
        <v>0</v>
      </c>
      <c r="U115" s="165">
        <f t="shared" si="133"/>
        <v>0</v>
      </c>
      <c r="V115" s="165">
        <f t="shared" si="134"/>
        <v>0</v>
      </c>
      <c r="W115" s="165">
        <f t="shared" si="135"/>
        <v>145810</v>
      </c>
      <c r="X115" s="152" t="s">
        <v>534</v>
      </c>
      <c r="Y115" s="152" t="s">
        <v>412</v>
      </c>
      <c r="Z115" s="153" t="s">
        <v>23</v>
      </c>
      <c r="AA115" s="23" t="s">
        <v>102</v>
      </c>
    </row>
    <row r="116" spans="1:27" s="29" customFormat="1" ht="20.100000000000001" customHeight="1" x14ac:dyDescent="0.15">
      <c r="A116" s="116"/>
      <c r="B116" s="116"/>
      <c r="C116" s="108"/>
      <c r="D116" s="165"/>
      <c r="E116" s="165"/>
      <c r="F116" s="165"/>
      <c r="G116" s="52" t="s">
        <v>793</v>
      </c>
      <c r="H116" s="900"/>
      <c r="I116" s="900"/>
      <c r="J116" s="900"/>
      <c r="K116" s="57"/>
      <c r="L116" s="150"/>
      <c r="M116" s="249" t="s">
        <v>24</v>
      </c>
      <c r="N116" s="145">
        <v>2585870</v>
      </c>
      <c r="O116" s="165">
        <f t="shared" si="127"/>
        <v>0</v>
      </c>
      <c r="P116" s="165">
        <f t="shared" si="128"/>
        <v>2585870</v>
      </c>
      <c r="Q116" s="165">
        <f t="shared" si="129"/>
        <v>0</v>
      </c>
      <c r="R116" s="165">
        <f t="shared" si="130"/>
        <v>0</v>
      </c>
      <c r="S116" s="165">
        <f t="shared" si="131"/>
        <v>2585870</v>
      </c>
      <c r="T116" s="165">
        <f t="shared" si="132"/>
        <v>0</v>
      </c>
      <c r="U116" s="165">
        <f t="shared" si="133"/>
        <v>0</v>
      </c>
      <c r="V116" s="165">
        <f t="shared" si="134"/>
        <v>0</v>
      </c>
      <c r="W116" s="165">
        <f t="shared" si="135"/>
        <v>2585870</v>
      </c>
      <c r="X116" s="152" t="s">
        <v>525</v>
      </c>
      <c r="Y116" s="152" t="s">
        <v>412</v>
      </c>
      <c r="Z116" s="153" t="s">
        <v>23</v>
      </c>
      <c r="AA116" s="23" t="s">
        <v>102</v>
      </c>
    </row>
    <row r="117" spans="1:27" s="29" customFormat="1" ht="20.100000000000001" customHeight="1" x14ac:dyDescent="0.15">
      <c r="A117" s="116"/>
      <c r="B117" s="116"/>
      <c r="C117" s="108"/>
      <c r="D117" s="165"/>
      <c r="E117" s="165"/>
      <c r="F117" s="165"/>
      <c r="G117" s="52" t="s">
        <v>120</v>
      </c>
      <c r="H117" s="900"/>
      <c r="I117" s="900"/>
      <c r="J117" s="900"/>
      <c r="K117" s="57"/>
      <c r="L117" s="150"/>
      <c r="M117" s="249" t="s">
        <v>24</v>
      </c>
      <c r="N117" s="145">
        <v>20177180</v>
      </c>
      <c r="O117" s="165">
        <f t="shared" si="127"/>
        <v>6053154</v>
      </c>
      <c r="P117" s="165">
        <f t="shared" si="128"/>
        <v>14124026</v>
      </c>
      <c r="Q117" s="165">
        <f t="shared" si="129"/>
        <v>0</v>
      </c>
      <c r="R117" s="165">
        <f t="shared" ref="R117:R118" si="136">IF(Y117="기타보조금",N117*100%,N117*0%)</f>
        <v>0</v>
      </c>
      <c r="S117" s="165">
        <f t="shared" ref="S117:S118" si="137">SUM(O117:R117)</f>
        <v>20177180</v>
      </c>
      <c r="T117" s="165">
        <f t="shared" ref="T117:T118" si="138">IF(Y117="자부담",N117*100%,N117*0%)</f>
        <v>0</v>
      </c>
      <c r="U117" s="165">
        <f t="shared" ref="U117:U118" si="139">IF(Y117="후원금",N117*100%,N117*0%)</f>
        <v>0</v>
      </c>
      <c r="V117" s="165">
        <f t="shared" ref="V117:V118" si="140">IF(Y117="수익사업",N117*100%,N117*0%)</f>
        <v>0</v>
      </c>
      <c r="W117" s="165">
        <f t="shared" ref="W117:W118" si="141">SUM(S117:V117)</f>
        <v>20177180</v>
      </c>
      <c r="X117" s="152" t="s">
        <v>567</v>
      </c>
      <c r="Y117" s="152" t="s">
        <v>81</v>
      </c>
      <c r="Z117" s="153" t="s">
        <v>23</v>
      </c>
      <c r="AA117" s="29" t="s">
        <v>84</v>
      </c>
    </row>
    <row r="118" spans="1:27" s="29" customFormat="1" ht="20.100000000000001" customHeight="1" x14ac:dyDescent="0.15">
      <c r="A118" s="116"/>
      <c r="B118" s="116"/>
      <c r="C118" s="108"/>
      <c r="D118" s="165"/>
      <c r="E118" s="165"/>
      <c r="F118" s="165"/>
      <c r="G118" s="52" t="s">
        <v>118</v>
      </c>
      <c r="H118" s="900"/>
      <c r="I118" s="900"/>
      <c r="J118" s="900"/>
      <c r="K118" s="57"/>
      <c r="L118" s="150"/>
      <c r="M118" s="249" t="s">
        <v>24</v>
      </c>
      <c r="N118" s="145">
        <v>4482040</v>
      </c>
      <c r="O118" s="165">
        <f t="shared" si="127"/>
        <v>1344612</v>
      </c>
      <c r="P118" s="165">
        <f t="shared" si="128"/>
        <v>3137428</v>
      </c>
      <c r="Q118" s="165">
        <f t="shared" si="129"/>
        <v>0</v>
      </c>
      <c r="R118" s="165">
        <f t="shared" si="136"/>
        <v>0</v>
      </c>
      <c r="S118" s="165">
        <f t="shared" si="137"/>
        <v>4482040</v>
      </c>
      <c r="T118" s="165">
        <f t="shared" si="138"/>
        <v>0</v>
      </c>
      <c r="U118" s="165">
        <f t="shared" si="139"/>
        <v>0</v>
      </c>
      <c r="V118" s="165">
        <f t="shared" si="140"/>
        <v>0</v>
      </c>
      <c r="W118" s="165">
        <f t="shared" si="141"/>
        <v>4482040</v>
      </c>
      <c r="X118" s="152" t="s">
        <v>590</v>
      </c>
      <c r="Y118" s="152" t="s">
        <v>81</v>
      </c>
      <c r="Z118" s="153" t="s">
        <v>23</v>
      </c>
      <c r="AA118" s="29" t="s">
        <v>84</v>
      </c>
    </row>
    <row r="119" spans="1:27" s="29" customFormat="1" ht="20.100000000000001" customHeight="1" x14ac:dyDescent="0.15">
      <c r="A119" s="116"/>
      <c r="B119" s="116"/>
      <c r="C119" s="108"/>
      <c r="D119" s="165"/>
      <c r="E119" s="165"/>
      <c r="F119" s="165"/>
      <c r="G119" s="52" t="s">
        <v>116</v>
      </c>
      <c r="H119" s="900"/>
      <c r="I119" s="900"/>
      <c r="J119" s="900"/>
      <c r="K119" s="57"/>
      <c r="L119" s="150"/>
      <c r="M119" s="249" t="s">
        <v>24</v>
      </c>
      <c r="N119" s="145">
        <v>7165200</v>
      </c>
      <c r="O119" s="165">
        <f t="shared" si="127"/>
        <v>2149560</v>
      </c>
      <c r="P119" s="165">
        <f t="shared" si="128"/>
        <v>5015640</v>
      </c>
      <c r="Q119" s="165">
        <f t="shared" si="129"/>
        <v>0</v>
      </c>
      <c r="R119" s="165">
        <f>IF(Y119="기타보조금",N119*100%,N119*0%)</f>
        <v>0</v>
      </c>
      <c r="S119" s="165">
        <f>SUM(O119:R119)</f>
        <v>7165200</v>
      </c>
      <c r="T119" s="165">
        <f>IF(Y119="자부담",N119*100%,N119*0%)</f>
        <v>0</v>
      </c>
      <c r="U119" s="165">
        <f>IF(Y119="후원금",N119*100%,N119*0%)</f>
        <v>0</v>
      </c>
      <c r="V119" s="165">
        <f>IF(Y119="수익사업",N119*100%,N119*0%)</f>
        <v>0</v>
      </c>
      <c r="W119" s="165">
        <f>SUM(S119:V119)</f>
        <v>7165200</v>
      </c>
      <c r="X119" s="152" t="s">
        <v>598</v>
      </c>
      <c r="Y119" s="152" t="s">
        <v>81</v>
      </c>
      <c r="Z119" s="153" t="s">
        <v>23</v>
      </c>
      <c r="AA119" s="29" t="s">
        <v>84</v>
      </c>
    </row>
    <row r="120" spans="1:27" s="29" customFormat="1" ht="20.100000000000001" customHeight="1" x14ac:dyDescent="0.15">
      <c r="A120" s="116"/>
      <c r="B120" s="116"/>
      <c r="C120" s="108"/>
      <c r="D120" s="165"/>
      <c r="E120" s="165"/>
      <c r="F120" s="165"/>
      <c r="G120" s="52" t="s">
        <v>794</v>
      </c>
      <c r="H120" s="900"/>
      <c r="I120" s="900"/>
      <c r="J120" s="900"/>
      <c r="K120" s="57"/>
      <c r="L120" s="150"/>
      <c r="M120" s="249" t="s">
        <v>24</v>
      </c>
      <c r="N120" s="145">
        <v>681150</v>
      </c>
      <c r="O120" s="165">
        <f t="shared" si="127"/>
        <v>0</v>
      </c>
      <c r="P120" s="165">
        <f t="shared" si="128"/>
        <v>0</v>
      </c>
      <c r="Q120" s="165">
        <f t="shared" si="129"/>
        <v>681150</v>
      </c>
      <c r="R120" s="165">
        <f>IF(Y120="기타보조금",N120*100%,N120*0%)</f>
        <v>0</v>
      </c>
      <c r="S120" s="165">
        <f>SUM(O120:R120)</f>
        <v>681150</v>
      </c>
      <c r="T120" s="165">
        <f>IF(Y120="자부담",N120*100%,N120*0%)</f>
        <v>0</v>
      </c>
      <c r="U120" s="165">
        <f>IF(Y120="후원금",N120*100%,N120*0%)</f>
        <v>0</v>
      </c>
      <c r="V120" s="165">
        <f>IF(Y120="수익사업",N120*100%,N120*0%)</f>
        <v>0</v>
      </c>
      <c r="W120" s="165">
        <f>SUM(S120:V120)</f>
        <v>681150</v>
      </c>
      <c r="X120" s="152" t="s">
        <v>524</v>
      </c>
      <c r="Y120" s="152" t="s">
        <v>315</v>
      </c>
      <c r="Z120" s="153" t="s">
        <v>493</v>
      </c>
      <c r="AA120" s="23" t="s">
        <v>281</v>
      </c>
    </row>
    <row r="121" spans="1:27" s="29" customFormat="1" ht="20.100000000000001" customHeight="1" x14ac:dyDescent="0.15">
      <c r="A121" s="116"/>
      <c r="B121" s="116"/>
      <c r="C121" s="108"/>
      <c r="D121" s="165"/>
      <c r="E121" s="165"/>
      <c r="F121" s="165"/>
      <c r="G121" s="528" t="s">
        <v>787</v>
      </c>
      <c r="H121" s="887"/>
      <c r="I121" s="887"/>
      <c r="J121" s="887"/>
      <c r="K121" s="534"/>
      <c r="L121" s="535"/>
      <c r="M121" s="474" t="s">
        <v>24</v>
      </c>
      <c r="N121" s="554">
        <v>290531622</v>
      </c>
      <c r="O121" s="212">
        <f t="shared" si="127"/>
        <v>87159486.599999994</v>
      </c>
      <c r="P121" s="212">
        <f t="shared" si="128"/>
        <v>101686067.69999999</v>
      </c>
      <c r="Q121" s="212">
        <f t="shared" si="129"/>
        <v>101686067.69999999</v>
      </c>
      <c r="R121" s="212">
        <f t="shared" ref="R121:R124" si="142">IF(Y121="기타보조금",N121*100%,N121*0%)</f>
        <v>0</v>
      </c>
      <c r="S121" s="212">
        <f t="shared" ref="S121:S124" si="143">SUM(O121:R121)</f>
        <v>290531622</v>
      </c>
      <c r="T121" s="212">
        <f t="shared" ref="T121:T124" si="144">IF(Y121="자부담",N121*100%,N121*0%)</f>
        <v>0</v>
      </c>
      <c r="U121" s="212">
        <f t="shared" ref="U121:U124" si="145">IF(Y121="후원금",N121*100%,N121*0%)</f>
        <v>0</v>
      </c>
      <c r="V121" s="212">
        <f t="shared" ref="V121:V124" si="146">IF(Y121="수익사업",N121*100%,N121*0%)</f>
        <v>0</v>
      </c>
      <c r="W121" s="212">
        <f t="shared" ref="W121:W124" si="147">SUM(S121:V121)</f>
        <v>290531622</v>
      </c>
      <c r="X121" s="223" t="s">
        <v>543</v>
      </c>
      <c r="Y121" s="223" t="s">
        <v>600</v>
      </c>
      <c r="Z121" s="214" t="s">
        <v>410</v>
      </c>
      <c r="AA121" s="553" t="s">
        <v>324</v>
      </c>
    </row>
    <row r="122" spans="1:27" s="29" customFormat="1" ht="20.100000000000001" customHeight="1" x14ac:dyDescent="0.15">
      <c r="A122" s="116"/>
      <c r="B122" s="116"/>
      <c r="C122" s="108"/>
      <c r="D122" s="165"/>
      <c r="E122" s="165"/>
      <c r="F122" s="165"/>
      <c r="G122" s="528" t="s">
        <v>788</v>
      </c>
      <c r="H122" s="887"/>
      <c r="I122" s="887"/>
      <c r="J122" s="887"/>
      <c r="K122" s="534"/>
      <c r="L122" s="535"/>
      <c r="M122" s="474" t="s">
        <v>24</v>
      </c>
      <c r="N122" s="554">
        <v>2813500</v>
      </c>
      <c r="O122" s="212">
        <f t="shared" si="127"/>
        <v>0</v>
      </c>
      <c r="P122" s="212">
        <f t="shared" si="128"/>
        <v>2813500</v>
      </c>
      <c r="Q122" s="212">
        <f t="shared" si="129"/>
        <v>0</v>
      </c>
      <c r="R122" s="212">
        <f t="shared" si="142"/>
        <v>0</v>
      </c>
      <c r="S122" s="212">
        <f t="shared" si="143"/>
        <v>2813500</v>
      </c>
      <c r="T122" s="212">
        <f t="shared" si="144"/>
        <v>0</v>
      </c>
      <c r="U122" s="212">
        <f t="shared" si="145"/>
        <v>0</v>
      </c>
      <c r="V122" s="212">
        <f t="shared" si="146"/>
        <v>0</v>
      </c>
      <c r="W122" s="212">
        <f t="shared" si="147"/>
        <v>2813500</v>
      </c>
      <c r="X122" s="542" t="s">
        <v>682</v>
      </c>
      <c r="Y122" s="223" t="s">
        <v>412</v>
      </c>
      <c r="Z122" s="214" t="s">
        <v>410</v>
      </c>
      <c r="AA122" s="553" t="s">
        <v>674</v>
      </c>
    </row>
    <row r="123" spans="1:27" s="29" customFormat="1" ht="20.100000000000001" customHeight="1" x14ac:dyDescent="0.15">
      <c r="A123" s="116"/>
      <c r="B123" s="116"/>
      <c r="C123" s="108"/>
      <c r="D123" s="165"/>
      <c r="E123" s="165"/>
      <c r="F123" s="165"/>
      <c r="G123" s="528" t="s">
        <v>789</v>
      </c>
      <c r="H123" s="887"/>
      <c r="I123" s="887"/>
      <c r="J123" s="887"/>
      <c r="K123" s="534"/>
      <c r="L123" s="535"/>
      <c r="M123" s="474" t="s">
        <v>24</v>
      </c>
      <c r="N123" s="554">
        <v>6436750</v>
      </c>
      <c r="O123" s="212">
        <f t="shared" si="127"/>
        <v>0</v>
      </c>
      <c r="P123" s="212">
        <f t="shared" si="128"/>
        <v>6436750</v>
      </c>
      <c r="Q123" s="212">
        <f t="shared" si="129"/>
        <v>0</v>
      </c>
      <c r="R123" s="212">
        <f t="shared" si="142"/>
        <v>0</v>
      </c>
      <c r="S123" s="212">
        <f t="shared" si="143"/>
        <v>6436750</v>
      </c>
      <c r="T123" s="212">
        <f t="shared" si="144"/>
        <v>0</v>
      </c>
      <c r="U123" s="212">
        <f t="shared" si="145"/>
        <v>0</v>
      </c>
      <c r="V123" s="212">
        <f t="shared" si="146"/>
        <v>0</v>
      </c>
      <c r="W123" s="212">
        <f t="shared" si="147"/>
        <v>6436750</v>
      </c>
      <c r="X123" s="542" t="s">
        <v>687</v>
      </c>
      <c r="Y123" s="223" t="s">
        <v>412</v>
      </c>
      <c r="Z123" s="214" t="s">
        <v>410</v>
      </c>
      <c r="AA123" s="556" t="s">
        <v>680</v>
      </c>
    </row>
    <row r="124" spans="1:27" s="29" customFormat="1" ht="20.100000000000001" customHeight="1" x14ac:dyDescent="0.15">
      <c r="A124" s="116"/>
      <c r="B124" s="116"/>
      <c r="C124" s="108"/>
      <c r="D124" s="165"/>
      <c r="E124" s="165"/>
      <c r="F124" s="165"/>
      <c r="G124" s="528" t="s">
        <v>790</v>
      </c>
      <c r="H124" s="887"/>
      <c r="I124" s="887"/>
      <c r="J124" s="887"/>
      <c r="K124" s="534"/>
      <c r="L124" s="535"/>
      <c r="M124" s="474" t="s">
        <v>24</v>
      </c>
      <c r="N124" s="554">
        <v>813500</v>
      </c>
      <c r="O124" s="212">
        <f t="shared" si="127"/>
        <v>0</v>
      </c>
      <c r="P124" s="212">
        <f t="shared" si="128"/>
        <v>813500</v>
      </c>
      <c r="Q124" s="212">
        <f t="shared" si="129"/>
        <v>0</v>
      </c>
      <c r="R124" s="212">
        <f t="shared" si="142"/>
        <v>0</v>
      </c>
      <c r="S124" s="212">
        <f t="shared" si="143"/>
        <v>813500</v>
      </c>
      <c r="T124" s="212">
        <f t="shared" si="144"/>
        <v>0</v>
      </c>
      <c r="U124" s="212">
        <f t="shared" si="145"/>
        <v>0</v>
      </c>
      <c r="V124" s="212">
        <f t="shared" si="146"/>
        <v>0</v>
      </c>
      <c r="W124" s="212">
        <f t="shared" si="147"/>
        <v>813500</v>
      </c>
      <c r="X124" s="542" t="s">
        <v>681</v>
      </c>
      <c r="Y124" s="223" t="s">
        <v>412</v>
      </c>
      <c r="Z124" s="214" t="s">
        <v>410</v>
      </c>
      <c r="AA124" s="553" t="s">
        <v>145</v>
      </c>
    </row>
    <row r="125" spans="1:27" s="29" customFormat="1" ht="20.100000000000001" customHeight="1" x14ac:dyDescent="0.15">
      <c r="A125" s="116"/>
      <c r="B125" s="116"/>
      <c r="C125" s="108"/>
      <c r="D125" s="165"/>
      <c r="E125" s="165"/>
      <c r="F125" s="165"/>
      <c r="G125" s="528" t="s">
        <v>141</v>
      </c>
      <c r="H125" s="887"/>
      <c r="I125" s="887"/>
      <c r="J125" s="887"/>
      <c r="K125" s="534"/>
      <c r="L125" s="535"/>
      <c r="M125" s="536"/>
      <c r="N125" s="475"/>
      <c r="O125" s="212"/>
      <c r="P125" s="212"/>
      <c r="Q125" s="212"/>
      <c r="R125" s="212"/>
      <c r="S125" s="212"/>
      <c r="T125" s="212"/>
      <c r="U125" s="212"/>
      <c r="V125" s="212"/>
      <c r="W125" s="212"/>
      <c r="X125" s="452"/>
      <c r="Y125" s="223"/>
      <c r="Z125" s="214"/>
      <c r="AA125" s="553"/>
    </row>
    <row r="126" spans="1:27" s="29" customFormat="1" ht="20.100000000000001" customHeight="1" x14ac:dyDescent="0.15">
      <c r="A126" s="116"/>
      <c r="B126" s="116"/>
      <c r="C126" s="108"/>
      <c r="D126" s="165"/>
      <c r="E126" s="165"/>
      <c r="F126" s="165"/>
      <c r="G126" s="528" t="s">
        <v>117</v>
      </c>
      <c r="H126" s="887"/>
      <c r="I126" s="887"/>
      <c r="J126" s="887"/>
      <c r="K126" s="534"/>
      <c r="L126" s="535"/>
      <c r="M126" s="474" t="s">
        <v>24</v>
      </c>
      <c r="N126" s="475">
        <v>59000</v>
      </c>
      <c r="O126" s="212"/>
      <c r="P126" s="212"/>
      <c r="Q126" s="212"/>
      <c r="R126" s="212">
        <f>IF(Y126="기타보조금",N126*100%,N126*0%)</f>
        <v>0</v>
      </c>
      <c r="S126" s="212">
        <f>SUM(O126:R126)</f>
        <v>0</v>
      </c>
      <c r="T126" s="212">
        <f>IF(Y126="자부담",N126*100%,N126*0%)</f>
        <v>0</v>
      </c>
      <c r="U126" s="212">
        <f>IF(Y126="후원금",N126*100%,N126*0%)</f>
        <v>0</v>
      </c>
      <c r="V126" s="212">
        <f>IF(Y126="수익사업",N126*100%,N126*0%)</f>
        <v>59000</v>
      </c>
      <c r="W126" s="212">
        <f>SUM(S126:V126)</f>
        <v>59000</v>
      </c>
      <c r="X126" s="451" t="s">
        <v>549</v>
      </c>
      <c r="Y126" s="223" t="s">
        <v>507</v>
      </c>
      <c r="Z126" s="223" t="s">
        <v>23</v>
      </c>
      <c r="AA126" s="553" t="s">
        <v>398</v>
      </c>
    </row>
    <row r="127" spans="1:27" s="29" customFormat="1" ht="20.100000000000001" customHeight="1" x14ac:dyDescent="0.15">
      <c r="A127" s="116"/>
      <c r="B127" s="116"/>
      <c r="C127" s="108"/>
      <c r="D127" s="165"/>
      <c r="E127" s="165"/>
      <c r="F127" s="165"/>
      <c r="G127" s="528" t="s">
        <v>576</v>
      </c>
      <c r="H127" s="887"/>
      <c r="I127" s="887"/>
      <c r="J127" s="887"/>
      <c r="K127" s="534"/>
      <c r="L127" s="535"/>
      <c r="M127" s="474" t="s">
        <v>24</v>
      </c>
      <c r="N127" s="208">
        <v>8422575</v>
      </c>
      <c r="O127" s="212"/>
      <c r="P127" s="212"/>
      <c r="Q127" s="212"/>
      <c r="R127" s="212">
        <f>IF(Y127="기타보조금",N127*100%,N127*0%)</f>
        <v>0</v>
      </c>
      <c r="S127" s="212">
        <f>SUM(O127:R127)</f>
        <v>0</v>
      </c>
      <c r="T127" s="212">
        <f>IF(Y127="자부담",N127*100%,N127*0%)</f>
        <v>0</v>
      </c>
      <c r="U127" s="212">
        <f>IF(Y127="후원금",N127*100%,N127*0%)</f>
        <v>0</v>
      </c>
      <c r="V127" s="212">
        <f>IF(Y127="수익사업",N127*100%,N127*0%)</f>
        <v>8422575</v>
      </c>
      <c r="W127" s="212">
        <f>SUM(S127:V127)</f>
        <v>8422575</v>
      </c>
      <c r="X127" s="452" t="s">
        <v>683</v>
      </c>
      <c r="Y127" s="223" t="s">
        <v>507</v>
      </c>
      <c r="Z127" s="214" t="s">
        <v>410</v>
      </c>
      <c r="AA127" s="553" t="s">
        <v>316</v>
      </c>
    </row>
    <row r="128" spans="1:27" s="29" customFormat="1" ht="20.100000000000001" customHeight="1" x14ac:dyDescent="0.15">
      <c r="A128" s="116"/>
      <c r="B128" s="116"/>
      <c r="C128" s="108"/>
      <c r="D128" s="165"/>
      <c r="E128" s="165"/>
      <c r="F128" s="165"/>
      <c r="G128" s="528" t="s">
        <v>686</v>
      </c>
      <c r="H128" s="900"/>
      <c r="I128" s="900"/>
      <c r="J128" s="900"/>
      <c r="K128" s="534"/>
      <c r="L128" s="535"/>
      <c r="M128" s="474" t="s">
        <v>24</v>
      </c>
      <c r="N128" s="208">
        <v>257145</v>
      </c>
      <c r="O128" s="212"/>
      <c r="P128" s="212"/>
      <c r="Q128" s="212"/>
      <c r="R128" s="212">
        <f>IF(Y128="기타보조금",N128*100%,N128*0%)</f>
        <v>0</v>
      </c>
      <c r="S128" s="212">
        <f>SUM(O128:R128)</f>
        <v>0</v>
      </c>
      <c r="T128" s="212">
        <f>IF(Y128="자부담",N128*100%,N128*0%)</f>
        <v>0</v>
      </c>
      <c r="U128" s="212">
        <f>IF(Y128="후원금",N128*100%,N128*0%)</f>
        <v>0</v>
      </c>
      <c r="V128" s="212">
        <f>IF(Y128="수익사업",N128*100%,N128*0%)</f>
        <v>257145</v>
      </c>
      <c r="W128" s="212">
        <f>SUM(S128:V128)</f>
        <v>257145</v>
      </c>
      <c r="X128" s="451" t="s">
        <v>685</v>
      </c>
      <c r="Y128" s="223" t="s">
        <v>507</v>
      </c>
      <c r="Z128" s="214" t="s">
        <v>410</v>
      </c>
      <c r="AA128" s="553" t="s">
        <v>316</v>
      </c>
    </row>
    <row r="129" spans="1:27" s="29" customFormat="1" ht="20.100000000000001" customHeight="1" x14ac:dyDescent="0.15">
      <c r="A129" s="115"/>
      <c r="B129" s="115"/>
      <c r="C129" s="106"/>
      <c r="D129" s="170"/>
      <c r="E129" s="170"/>
      <c r="F129" s="170"/>
      <c r="G129" s="549" t="s">
        <v>125</v>
      </c>
      <c r="H129" s="899"/>
      <c r="I129" s="899"/>
      <c r="J129" s="899"/>
      <c r="K129" s="458"/>
      <c r="L129" s="459"/>
      <c r="M129" s="555" t="s">
        <v>24</v>
      </c>
      <c r="N129" s="209">
        <v>2001602</v>
      </c>
      <c r="O129" s="775"/>
      <c r="P129" s="775"/>
      <c r="Q129" s="775"/>
      <c r="R129" s="775">
        <f>IF(Y129="기타보조금",N129*100%,N129*0%)</f>
        <v>0</v>
      </c>
      <c r="S129" s="775">
        <f>SUM(O129:R129)</f>
        <v>0</v>
      </c>
      <c r="T129" s="775">
        <f>IF(Y129="자부담",N129*100%,N129*0%)</f>
        <v>0</v>
      </c>
      <c r="U129" s="775">
        <f>IF(Y129="후원금",N129*100%,N129*0%)</f>
        <v>0</v>
      </c>
      <c r="V129" s="775">
        <f>IF(Y129="수익사업",N129*100%,N129*0%)</f>
        <v>2001602</v>
      </c>
      <c r="W129" s="212">
        <f>SUM(S129:V129)</f>
        <v>2001602</v>
      </c>
      <c r="X129" s="451" t="s">
        <v>684</v>
      </c>
      <c r="Y129" s="223" t="s">
        <v>507</v>
      </c>
      <c r="Z129" s="214" t="s">
        <v>410</v>
      </c>
      <c r="AA129" s="553" t="s">
        <v>316</v>
      </c>
    </row>
    <row r="130" spans="1:27" s="29" customFormat="1" ht="20.100000000000001" customHeight="1" x14ac:dyDescent="0.15">
      <c r="A130" s="117"/>
      <c r="B130" s="117"/>
      <c r="C130" s="112"/>
      <c r="D130" s="168"/>
      <c r="E130" s="168"/>
      <c r="F130" s="168"/>
      <c r="G130" s="523" t="s">
        <v>66</v>
      </c>
      <c r="H130" s="897"/>
      <c r="I130" s="897"/>
      <c r="J130" s="897"/>
      <c r="K130" s="521"/>
      <c r="L130" s="522"/>
      <c r="M130" s="564"/>
      <c r="N130" s="471"/>
      <c r="O130" s="774"/>
      <c r="P130" s="774"/>
      <c r="Q130" s="774"/>
      <c r="R130" s="774"/>
      <c r="S130" s="774"/>
      <c r="T130" s="774"/>
      <c r="U130" s="774"/>
      <c r="V130" s="774"/>
      <c r="W130" s="212"/>
      <c r="X130" s="214"/>
      <c r="Y130" s="223"/>
      <c r="Z130" s="214"/>
      <c r="AA130" s="553"/>
    </row>
    <row r="131" spans="1:27" s="29" customFormat="1" ht="20.100000000000001" customHeight="1" x14ac:dyDescent="0.15">
      <c r="A131" s="116"/>
      <c r="B131" s="116"/>
      <c r="C131" s="108"/>
      <c r="D131" s="165"/>
      <c r="E131" s="165"/>
      <c r="F131" s="165"/>
      <c r="G131" s="528" t="s">
        <v>317</v>
      </c>
      <c r="H131" s="887"/>
      <c r="I131" s="887"/>
      <c r="J131" s="887"/>
      <c r="K131" s="534"/>
      <c r="L131" s="535"/>
      <c r="M131" s="474" t="s">
        <v>24</v>
      </c>
      <c r="N131" s="543">
        <v>1758442</v>
      </c>
      <c r="O131" s="212"/>
      <c r="P131" s="212"/>
      <c r="Q131" s="212"/>
      <c r="R131" s="212">
        <f t="shared" ref="R131:R136" si="148">IF(Y131="기타보조금",N131*100%,N131*0%)</f>
        <v>0</v>
      </c>
      <c r="S131" s="212">
        <f t="shared" ref="S131:S136" si="149">SUM(O131:R131)</f>
        <v>0</v>
      </c>
      <c r="T131" s="212">
        <f t="shared" ref="T131:T136" si="150">IF(Y131="자부담",N131*100%,N131*0%)</f>
        <v>1758442</v>
      </c>
      <c r="U131" s="212">
        <f t="shared" ref="U131:U136" si="151">IF(Y131="후원금",N131*100%,N131*0%)</f>
        <v>0</v>
      </c>
      <c r="V131" s="212">
        <f t="shared" ref="V131:V136" si="152">IF(Y131="수익사업",N131*100%,N131*0%)</f>
        <v>0</v>
      </c>
      <c r="W131" s="212">
        <f t="shared" ref="W131:W136" si="153">SUM(S131:V131)</f>
        <v>1758442</v>
      </c>
      <c r="X131" s="214" t="s">
        <v>30</v>
      </c>
      <c r="Y131" s="223" t="s">
        <v>20</v>
      </c>
      <c r="Z131" s="214" t="s">
        <v>23</v>
      </c>
      <c r="AA131" s="553" t="s">
        <v>494</v>
      </c>
    </row>
    <row r="132" spans="1:27" s="29" customFormat="1" ht="20.100000000000001" customHeight="1" x14ac:dyDescent="0.15">
      <c r="A132" s="116"/>
      <c r="B132" s="116"/>
      <c r="C132" s="108"/>
      <c r="D132" s="165"/>
      <c r="E132" s="165"/>
      <c r="F132" s="165"/>
      <c r="G132" s="528"/>
      <c r="H132" s="887"/>
      <c r="I132" s="887"/>
      <c r="J132" s="887"/>
      <c r="K132" s="534"/>
      <c r="L132" s="535"/>
      <c r="M132" s="474" t="s">
        <v>24</v>
      </c>
      <c r="N132" s="543">
        <v>4587623</v>
      </c>
      <c r="O132" s="212"/>
      <c r="P132" s="212"/>
      <c r="Q132" s="212"/>
      <c r="R132" s="212">
        <f t="shared" si="148"/>
        <v>0</v>
      </c>
      <c r="S132" s="212">
        <f t="shared" si="149"/>
        <v>0</v>
      </c>
      <c r="T132" s="212">
        <f t="shared" si="150"/>
        <v>4587623</v>
      </c>
      <c r="U132" s="212">
        <f t="shared" si="151"/>
        <v>0</v>
      </c>
      <c r="V132" s="212">
        <f t="shared" si="152"/>
        <v>0</v>
      </c>
      <c r="W132" s="212">
        <f t="shared" si="153"/>
        <v>4587623</v>
      </c>
      <c r="X132" s="214" t="s">
        <v>30</v>
      </c>
      <c r="Y132" s="223" t="s">
        <v>20</v>
      </c>
      <c r="Z132" s="214" t="s">
        <v>493</v>
      </c>
      <c r="AA132" s="553" t="s">
        <v>494</v>
      </c>
    </row>
    <row r="133" spans="1:27" s="29" customFormat="1" ht="20.100000000000001" customHeight="1" x14ac:dyDescent="0.15">
      <c r="A133" s="116"/>
      <c r="B133" s="116"/>
      <c r="C133" s="108"/>
      <c r="D133" s="165"/>
      <c r="E133" s="165"/>
      <c r="F133" s="165"/>
      <c r="G133" s="528" t="s">
        <v>179</v>
      </c>
      <c r="H133" s="887"/>
      <c r="I133" s="887"/>
      <c r="J133" s="887"/>
      <c r="K133" s="534"/>
      <c r="L133" s="535"/>
      <c r="M133" s="474"/>
      <c r="N133" s="475"/>
      <c r="O133" s="212"/>
      <c r="P133" s="212"/>
      <c r="Q133" s="212"/>
      <c r="R133" s="212"/>
      <c r="S133" s="212"/>
      <c r="T133" s="212"/>
      <c r="U133" s="212"/>
      <c r="V133" s="212"/>
      <c r="W133" s="212"/>
      <c r="X133" s="214"/>
      <c r="Y133" s="223"/>
      <c r="Z133" s="214"/>
      <c r="AA133" s="553"/>
    </row>
    <row r="134" spans="1:27" s="29" customFormat="1" ht="20.100000000000001" customHeight="1" x14ac:dyDescent="0.15">
      <c r="A134" s="116"/>
      <c r="B134" s="116"/>
      <c r="C134" s="108"/>
      <c r="D134" s="165"/>
      <c r="E134" s="165"/>
      <c r="F134" s="165"/>
      <c r="G134" s="528" t="s">
        <v>413</v>
      </c>
      <c r="H134" s="887"/>
      <c r="I134" s="887"/>
      <c r="J134" s="887"/>
      <c r="K134" s="534"/>
      <c r="L134" s="535"/>
      <c r="M134" s="474" t="s">
        <v>24</v>
      </c>
      <c r="N134" s="475">
        <v>1846637</v>
      </c>
      <c r="O134" s="212"/>
      <c r="P134" s="212"/>
      <c r="Q134" s="212"/>
      <c r="R134" s="212">
        <f t="shared" si="148"/>
        <v>0</v>
      </c>
      <c r="S134" s="212">
        <f t="shared" si="149"/>
        <v>0</v>
      </c>
      <c r="T134" s="212">
        <f t="shared" si="150"/>
        <v>0</v>
      </c>
      <c r="U134" s="212">
        <f t="shared" si="151"/>
        <v>0</v>
      </c>
      <c r="V134" s="212">
        <f t="shared" si="152"/>
        <v>1846637</v>
      </c>
      <c r="W134" s="212">
        <f t="shared" si="153"/>
        <v>1846637</v>
      </c>
      <c r="X134" s="452" t="s">
        <v>363</v>
      </c>
      <c r="Y134" s="223" t="s">
        <v>507</v>
      </c>
      <c r="Z134" s="214" t="s">
        <v>23</v>
      </c>
      <c r="AA134" s="553" t="s">
        <v>15</v>
      </c>
    </row>
    <row r="135" spans="1:27" ht="20.100000000000001" customHeight="1" x14ac:dyDescent="0.15">
      <c r="A135" s="116"/>
      <c r="B135" s="116"/>
      <c r="C135" s="108"/>
      <c r="D135" s="165"/>
      <c r="E135" s="165"/>
      <c r="F135" s="165"/>
      <c r="G135" s="528"/>
      <c r="H135" s="887"/>
      <c r="I135" s="887"/>
      <c r="J135" s="887"/>
      <c r="K135" s="534"/>
      <c r="L135" s="535"/>
      <c r="M135" s="474" t="s">
        <v>24</v>
      </c>
      <c r="N135" s="475">
        <v>785913</v>
      </c>
      <c r="O135" s="212"/>
      <c r="P135" s="212"/>
      <c r="Q135" s="212"/>
      <c r="R135" s="212">
        <f t="shared" si="148"/>
        <v>0</v>
      </c>
      <c r="S135" s="212">
        <f t="shared" si="149"/>
        <v>0</v>
      </c>
      <c r="T135" s="212">
        <f t="shared" si="150"/>
        <v>0</v>
      </c>
      <c r="U135" s="212">
        <f t="shared" si="151"/>
        <v>0</v>
      </c>
      <c r="V135" s="212">
        <f t="shared" si="152"/>
        <v>785913</v>
      </c>
      <c r="W135" s="212">
        <f t="shared" si="153"/>
        <v>785913</v>
      </c>
      <c r="X135" s="452" t="s">
        <v>363</v>
      </c>
      <c r="Y135" s="223" t="s">
        <v>507</v>
      </c>
      <c r="Z135" s="214" t="s">
        <v>493</v>
      </c>
      <c r="AA135" s="553" t="s">
        <v>15</v>
      </c>
    </row>
    <row r="136" spans="1:27" ht="20.100000000000001" customHeight="1" x14ac:dyDescent="0.15">
      <c r="A136" s="116"/>
      <c r="B136" s="116"/>
      <c r="C136" s="106"/>
      <c r="D136" s="170"/>
      <c r="E136" s="170"/>
      <c r="F136" s="170"/>
      <c r="G136" s="549"/>
      <c r="H136" s="899"/>
      <c r="I136" s="899"/>
      <c r="J136" s="899"/>
      <c r="K136" s="458"/>
      <c r="L136" s="459"/>
      <c r="M136" s="555" t="s">
        <v>24</v>
      </c>
      <c r="N136" s="461">
        <v>1192028</v>
      </c>
      <c r="O136" s="775"/>
      <c r="P136" s="775"/>
      <c r="Q136" s="775"/>
      <c r="R136" s="775">
        <f t="shared" si="148"/>
        <v>0</v>
      </c>
      <c r="S136" s="775">
        <f t="shared" si="149"/>
        <v>0</v>
      </c>
      <c r="T136" s="775">
        <f t="shared" si="150"/>
        <v>0</v>
      </c>
      <c r="U136" s="775">
        <f t="shared" si="151"/>
        <v>0</v>
      </c>
      <c r="V136" s="775">
        <f t="shared" si="152"/>
        <v>1192028</v>
      </c>
      <c r="W136" s="775">
        <f t="shared" si="153"/>
        <v>1192028</v>
      </c>
      <c r="X136" s="452" t="s">
        <v>363</v>
      </c>
      <c r="Y136" s="453" t="s">
        <v>507</v>
      </c>
      <c r="Z136" s="454" t="s">
        <v>410</v>
      </c>
      <c r="AA136" s="553" t="s">
        <v>327</v>
      </c>
    </row>
    <row r="137" spans="1:27" ht="20.100000000000001" customHeight="1" x14ac:dyDescent="0.15">
      <c r="A137" s="116"/>
      <c r="B137" s="116"/>
      <c r="C137" s="114" t="s">
        <v>171</v>
      </c>
      <c r="D137" s="4">
        <f>SUM(N138:N139)</f>
        <v>5406850</v>
      </c>
      <c r="E137" s="4">
        <v>5506850</v>
      </c>
      <c r="F137" s="4">
        <f>SUM(D137-E137)</f>
        <v>-100000</v>
      </c>
      <c r="G137" s="462"/>
      <c r="H137" s="920"/>
      <c r="I137" s="920"/>
      <c r="J137" s="920"/>
      <c r="K137" s="512"/>
      <c r="L137" s="513"/>
      <c r="M137" s="514"/>
      <c r="N137" s="466"/>
      <c r="O137" s="4">
        <f t="shared" ref="O137:W137" si="154">SUM(O138:O139)</f>
        <v>0</v>
      </c>
      <c r="P137" s="4">
        <f t="shared" si="154"/>
        <v>0</v>
      </c>
      <c r="Q137" s="4">
        <f t="shared" si="154"/>
        <v>0</v>
      </c>
      <c r="R137" s="4">
        <f t="shared" si="154"/>
        <v>0</v>
      </c>
      <c r="S137" s="4">
        <f t="shared" si="154"/>
        <v>0</v>
      </c>
      <c r="T137" s="4">
        <f t="shared" si="154"/>
        <v>0</v>
      </c>
      <c r="U137" s="4">
        <f t="shared" si="154"/>
        <v>5406850</v>
      </c>
      <c r="V137" s="4">
        <f t="shared" si="154"/>
        <v>0</v>
      </c>
      <c r="W137" s="4">
        <f t="shared" si="154"/>
        <v>5406850</v>
      </c>
      <c r="X137" s="66"/>
      <c r="Y137" s="66"/>
      <c r="Z137" s="66"/>
      <c r="AA137" s="23"/>
    </row>
    <row r="138" spans="1:27" ht="20.100000000000001" customHeight="1" x14ac:dyDescent="0.15">
      <c r="A138" s="116"/>
      <c r="B138" s="116"/>
      <c r="C138" s="108"/>
      <c r="D138" s="165"/>
      <c r="E138" s="165"/>
      <c r="F138" s="165"/>
      <c r="G138" s="52" t="s">
        <v>182</v>
      </c>
      <c r="H138" s="900"/>
      <c r="I138" s="900"/>
      <c r="J138" s="900"/>
      <c r="K138" s="57"/>
      <c r="L138" s="150"/>
      <c r="M138" s="180" t="s">
        <v>24</v>
      </c>
      <c r="N138" s="35">
        <v>2000000</v>
      </c>
      <c r="O138" s="165"/>
      <c r="P138" s="165"/>
      <c r="Q138" s="165"/>
      <c r="R138" s="165">
        <f>IF(Y138="기타보조금",N138*100%,N138*0%)</f>
        <v>0</v>
      </c>
      <c r="S138" s="165">
        <f>SUM(O138:R138)</f>
        <v>0</v>
      </c>
      <c r="T138" s="165">
        <f>IF(Y138="자부담",N138*100%,N138*0%)</f>
        <v>0</v>
      </c>
      <c r="U138" s="165">
        <f>IF(Y138="후원금",N138*100%,N138*0%)</f>
        <v>2000000</v>
      </c>
      <c r="V138" s="165">
        <f>IF(Y138="수익사업",N138*100%,N138*0%)</f>
        <v>0</v>
      </c>
      <c r="W138" s="165">
        <f>SUM(S138:V138)</f>
        <v>2000000</v>
      </c>
      <c r="X138" s="152" t="s">
        <v>601</v>
      </c>
      <c r="Y138" s="152" t="s">
        <v>19</v>
      </c>
      <c r="Z138" s="153" t="s">
        <v>23</v>
      </c>
      <c r="AA138" s="23" t="s">
        <v>19</v>
      </c>
    </row>
    <row r="139" spans="1:27" ht="20.100000000000001" customHeight="1" x14ac:dyDescent="0.15">
      <c r="A139" s="115"/>
      <c r="B139" s="115"/>
      <c r="C139" s="106"/>
      <c r="D139" s="170"/>
      <c r="E139" s="170"/>
      <c r="F139" s="170"/>
      <c r="G139" s="58" t="s">
        <v>138</v>
      </c>
      <c r="H139" s="917"/>
      <c r="I139" s="917"/>
      <c r="J139" s="917"/>
      <c r="K139" s="59"/>
      <c r="L139" s="154"/>
      <c r="M139" s="189" t="s">
        <v>24</v>
      </c>
      <c r="N139" s="37">
        <v>3406850</v>
      </c>
      <c r="O139" s="170"/>
      <c r="P139" s="170"/>
      <c r="Q139" s="170"/>
      <c r="R139" s="170">
        <f>IF(Y139="기타보조금",N139*100%,N139*0%)</f>
        <v>0</v>
      </c>
      <c r="S139" s="170">
        <f>SUM(O139:R139)</f>
        <v>0</v>
      </c>
      <c r="T139" s="170">
        <f>IF(Y139="자부담",N139*100%,N139*0%)</f>
        <v>0</v>
      </c>
      <c r="U139" s="170">
        <f>IF(Y139="후원금",N139*100%,N139*0%)</f>
        <v>3406850</v>
      </c>
      <c r="V139" s="170">
        <f>IF(Y139="수익사업",N139*100%,N139*0%)</f>
        <v>0</v>
      </c>
      <c r="W139" s="170">
        <f>SUM(S139:V139)</f>
        <v>3406850</v>
      </c>
      <c r="X139" s="48" t="s">
        <v>27</v>
      </c>
      <c r="Y139" s="171" t="s">
        <v>19</v>
      </c>
      <c r="Z139" s="48" t="s">
        <v>23</v>
      </c>
      <c r="AA139" s="23" t="s">
        <v>19</v>
      </c>
    </row>
    <row r="140" spans="1:27" ht="20.100000000000001" customHeight="1" x14ac:dyDescent="0.15">
      <c r="A140" s="17" t="s">
        <v>460</v>
      </c>
      <c r="B140" s="901" t="s">
        <v>21</v>
      </c>
      <c r="C140" s="902"/>
      <c r="D140" s="5">
        <f>SUM(D141)</f>
        <v>7520000</v>
      </c>
      <c r="E140" s="5">
        <f>SUM(E141)</f>
        <v>11500000</v>
      </c>
      <c r="F140" s="5">
        <f>SUM(F141)</f>
        <v>-3980000</v>
      </c>
      <c r="G140" s="515"/>
      <c r="H140" s="919"/>
      <c r="I140" s="919"/>
      <c r="J140" s="919"/>
      <c r="K140" s="516"/>
      <c r="L140" s="517"/>
      <c r="M140" s="518"/>
      <c r="N140" s="517"/>
      <c r="O140" s="5">
        <f t="shared" ref="O140:W140" si="155">SUM(O141)</f>
        <v>0</v>
      </c>
      <c r="P140" s="5">
        <f t="shared" si="155"/>
        <v>0</v>
      </c>
      <c r="Q140" s="5">
        <f t="shared" si="155"/>
        <v>0</v>
      </c>
      <c r="R140" s="5">
        <f t="shared" si="155"/>
        <v>0</v>
      </c>
      <c r="S140" s="5">
        <f t="shared" si="155"/>
        <v>0</v>
      </c>
      <c r="T140" s="5">
        <f t="shared" si="155"/>
        <v>0</v>
      </c>
      <c r="U140" s="5">
        <f t="shared" si="155"/>
        <v>0</v>
      </c>
      <c r="V140" s="5">
        <f t="shared" si="155"/>
        <v>7520000</v>
      </c>
      <c r="W140" s="5">
        <f t="shared" si="155"/>
        <v>7520000</v>
      </c>
      <c r="X140" s="22"/>
      <c r="Y140" s="22"/>
      <c r="Z140" s="22"/>
      <c r="AA140" s="23"/>
    </row>
    <row r="141" spans="1:27" ht="20.100000000000001" customHeight="1" x14ac:dyDescent="0.15">
      <c r="A141" s="112"/>
      <c r="B141" s="114" t="s">
        <v>467</v>
      </c>
      <c r="C141" s="113" t="s">
        <v>11</v>
      </c>
      <c r="D141" s="4">
        <f>SUM(D142+D147)</f>
        <v>7520000</v>
      </c>
      <c r="E141" s="4">
        <f>SUM(E142+E147)</f>
        <v>11500000</v>
      </c>
      <c r="F141" s="4">
        <f>SUM(F142+F147)</f>
        <v>-3980000</v>
      </c>
      <c r="G141" s="462"/>
      <c r="H141" s="920"/>
      <c r="I141" s="920"/>
      <c r="J141" s="920"/>
      <c r="K141" s="512"/>
      <c r="L141" s="513"/>
      <c r="M141" s="514"/>
      <c r="N141" s="466"/>
      <c r="O141" s="4">
        <f t="shared" ref="O141:W141" si="156">SUM(O142+O147)</f>
        <v>0</v>
      </c>
      <c r="P141" s="4">
        <f t="shared" si="156"/>
        <v>0</v>
      </c>
      <c r="Q141" s="4">
        <f t="shared" si="156"/>
        <v>0</v>
      </c>
      <c r="R141" s="4">
        <f t="shared" si="156"/>
        <v>0</v>
      </c>
      <c r="S141" s="4">
        <f t="shared" si="156"/>
        <v>0</v>
      </c>
      <c r="T141" s="4">
        <f t="shared" si="156"/>
        <v>0</v>
      </c>
      <c r="U141" s="4">
        <f t="shared" si="156"/>
        <v>0</v>
      </c>
      <c r="V141" s="4">
        <f t="shared" si="156"/>
        <v>7520000</v>
      </c>
      <c r="W141" s="4">
        <f t="shared" si="156"/>
        <v>7520000</v>
      </c>
      <c r="X141" s="66"/>
      <c r="Y141" s="66"/>
      <c r="Z141" s="66"/>
      <c r="AA141" s="23"/>
    </row>
    <row r="142" spans="1:27" ht="20.100000000000001" customHeight="1" x14ac:dyDescent="0.15">
      <c r="A142" s="109"/>
      <c r="B142" s="112"/>
      <c r="C142" s="114" t="s">
        <v>173</v>
      </c>
      <c r="D142" s="4">
        <f>SUM(N143:N146)</f>
        <v>7320000</v>
      </c>
      <c r="E142" s="2">
        <v>11300000</v>
      </c>
      <c r="F142" s="4">
        <f>SUM(D142-E142)</f>
        <v>-3980000</v>
      </c>
      <c r="G142" s="519"/>
      <c r="H142" s="899"/>
      <c r="I142" s="899"/>
      <c r="J142" s="899"/>
      <c r="K142" s="458"/>
      <c r="L142" s="459"/>
      <c r="M142" s="520"/>
      <c r="N142" s="461"/>
      <c r="O142" s="4">
        <f t="shared" ref="O142:W142" si="157">SUM(O143:O146)</f>
        <v>0</v>
      </c>
      <c r="P142" s="4">
        <f t="shared" si="157"/>
        <v>0</v>
      </c>
      <c r="Q142" s="4">
        <f t="shared" si="157"/>
        <v>0</v>
      </c>
      <c r="R142" s="4">
        <f t="shared" si="157"/>
        <v>0</v>
      </c>
      <c r="S142" s="4">
        <f t="shared" si="157"/>
        <v>0</v>
      </c>
      <c r="T142" s="4">
        <f t="shared" si="157"/>
        <v>0</v>
      </c>
      <c r="U142" s="4">
        <f t="shared" si="157"/>
        <v>0</v>
      </c>
      <c r="V142" s="4">
        <f t="shared" si="157"/>
        <v>7320000</v>
      </c>
      <c r="W142" s="4">
        <f t="shared" si="157"/>
        <v>7320000</v>
      </c>
      <c r="X142" s="66"/>
      <c r="Y142" s="66"/>
      <c r="Z142" s="66"/>
      <c r="AA142" s="23"/>
    </row>
    <row r="143" spans="1:27" ht="20.100000000000001" customHeight="1" x14ac:dyDescent="0.15">
      <c r="A143" s="108"/>
      <c r="B143" s="108"/>
      <c r="C143" s="112"/>
      <c r="D143" s="168"/>
      <c r="E143" s="168"/>
      <c r="F143" s="168"/>
      <c r="G143" s="468" t="s">
        <v>218</v>
      </c>
      <c r="H143" s="897"/>
      <c r="I143" s="897"/>
      <c r="J143" s="897"/>
      <c r="K143" s="521"/>
      <c r="L143" s="522"/>
      <c r="M143" s="470"/>
      <c r="N143" s="471"/>
      <c r="O143" s="168"/>
      <c r="P143" s="168"/>
      <c r="Q143" s="168"/>
      <c r="R143" s="168"/>
      <c r="S143" s="168"/>
      <c r="T143" s="168"/>
      <c r="U143" s="168"/>
      <c r="V143" s="168"/>
      <c r="W143" s="168"/>
      <c r="X143" s="47"/>
      <c r="Y143" s="174"/>
      <c r="Z143" s="47"/>
      <c r="AA143" s="23"/>
    </row>
    <row r="144" spans="1:27" ht="20.100000000000001" customHeight="1" x14ac:dyDescent="0.15">
      <c r="A144" s="108"/>
      <c r="B144" s="108"/>
      <c r="C144" s="108"/>
      <c r="D144" s="165"/>
      <c r="E144" s="165"/>
      <c r="F144" s="165"/>
      <c r="G144" s="256" t="s">
        <v>123</v>
      </c>
      <c r="H144" s="900"/>
      <c r="I144" s="900"/>
      <c r="J144" s="900"/>
      <c r="K144" s="57"/>
      <c r="L144" s="150"/>
      <c r="M144" s="249" t="s">
        <v>24</v>
      </c>
      <c r="N144" s="35">
        <v>250000</v>
      </c>
      <c r="O144" s="165"/>
      <c r="P144" s="165"/>
      <c r="Q144" s="165"/>
      <c r="R144" s="165">
        <f>IF(Y144="기타보조금",N144*100%,N144*0%)</f>
        <v>0</v>
      </c>
      <c r="S144" s="165">
        <f>SUM(O144:R144)</f>
        <v>0</v>
      </c>
      <c r="T144" s="165">
        <f>IF(Y144="자부담",N144*100%,N144*0%)</f>
        <v>0</v>
      </c>
      <c r="U144" s="165">
        <f>IF(Y144="후원금",N144*100%,N144*0%)</f>
        <v>0</v>
      </c>
      <c r="V144" s="165">
        <f>IF(Y144="수익사업",N144*100%,N144*0%)</f>
        <v>250000</v>
      </c>
      <c r="W144" s="165">
        <f>SUM(S144:V144)</f>
        <v>250000</v>
      </c>
      <c r="X144" s="46" t="s">
        <v>302</v>
      </c>
      <c r="Y144" s="152" t="s">
        <v>507</v>
      </c>
      <c r="Z144" s="153" t="s">
        <v>23</v>
      </c>
      <c r="AA144" s="23" t="s">
        <v>15</v>
      </c>
    </row>
    <row r="145" spans="1:27" ht="20.100000000000001" customHeight="1" x14ac:dyDescent="0.15">
      <c r="A145" s="108"/>
      <c r="B145" s="108"/>
      <c r="C145" s="108"/>
      <c r="D145" s="165"/>
      <c r="E145" s="165"/>
      <c r="F145" s="165"/>
      <c r="G145" s="256"/>
      <c r="H145" s="900"/>
      <c r="I145" s="900"/>
      <c r="J145" s="900"/>
      <c r="K145" s="57"/>
      <c r="L145" s="150"/>
      <c r="M145" s="249" t="s">
        <v>24</v>
      </c>
      <c r="N145" s="35">
        <v>70000</v>
      </c>
      <c r="O145" s="165"/>
      <c r="P145" s="165"/>
      <c r="Q145" s="165"/>
      <c r="R145" s="165">
        <f>IF(Y145="기타보조금",N145*100%,N145*0%)</f>
        <v>0</v>
      </c>
      <c r="S145" s="165">
        <f>SUM(O145:R145)</f>
        <v>0</v>
      </c>
      <c r="T145" s="165">
        <f>IF(Y145="자부담",N145*100%,N145*0%)</f>
        <v>0</v>
      </c>
      <c r="U145" s="165">
        <f>IF(Y145="후원금",N145*100%,N145*0%)</f>
        <v>0</v>
      </c>
      <c r="V145" s="165">
        <f>IF(Y145="수익사업",N145*100%,N145*0%)</f>
        <v>70000</v>
      </c>
      <c r="W145" s="165">
        <f>SUM(S145:V145)</f>
        <v>70000</v>
      </c>
      <c r="X145" s="46" t="s">
        <v>302</v>
      </c>
      <c r="Y145" s="152" t="s">
        <v>507</v>
      </c>
      <c r="Z145" s="153" t="s">
        <v>493</v>
      </c>
      <c r="AA145" s="23" t="s">
        <v>15</v>
      </c>
    </row>
    <row r="146" spans="1:27" ht="20.100000000000001" customHeight="1" x14ac:dyDescent="0.15">
      <c r="A146" s="108"/>
      <c r="B146" s="108"/>
      <c r="C146" s="108"/>
      <c r="D146" s="165"/>
      <c r="E146" s="165"/>
      <c r="F146" s="165"/>
      <c r="G146" s="457"/>
      <c r="H146" s="899"/>
      <c r="I146" s="899"/>
      <c r="J146" s="899"/>
      <c r="K146" s="458"/>
      <c r="L146" s="459"/>
      <c r="M146" s="460" t="s">
        <v>24</v>
      </c>
      <c r="N146" s="461">
        <v>7000000</v>
      </c>
      <c r="O146" s="212"/>
      <c r="P146" s="212"/>
      <c r="Q146" s="212"/>
      <c r="R146" s="212">
        <f>IF(Y146="기타보조금",N146*100%,N146*0%)</f>
        <v>0</v>
      </c>
      <c r="S146" s="212">
        <f>SUM(O146:R146)</f>
        <v>0</v>
      </c>
      <c r="T146" s="212">
        <f>IF(Y146="자부담",N146*100%,N146*0%)</f>
        <v>0</v>
      </c>
      <c r="U146" s="212">
        <f>IF(Y146="후원금",N146*100%,N146*0%)</f>
        <v>0</v>
      </c>
      <c r="V146" s="212">
        <f>IF(Y146="수익사업",N146*100%,N146*0%)</f>
        <v>7000000</v>
      </c>
      <c r="W146" s="212">
        <f>SUM(S146:V146)</f>
        <v>7000000</v>
      </c>
      <c r="X146" s="452" t="s">
        <v>302</v>
      </c>
      <c r="Y146" s="213" t="s">
        <v>507</v>
      </c>
      <c r="Z146" s="446" t="s">
        <v>410</v>
      </c>
      <c r="AA146" s="224" t="s">
        <v>327</v>
      </c>
    </row>
    <row r="147" spans="1:27" ht="20.100000000000001" customHeight="1" x14ac:dyDescent="0.15">
      <c r="A147" s="109"/>
      <c r="B147" s="108"/>
      <c r="C147" s="114" t="s">
        <v>228</v>
      </c>
      <c r="D147" s="4">
        <f>SUM(N148:N151)</f>
        <v>200000</v>
      </c>
      <c r="E147" s="2">
        <v>200000</v>
      </c>
      <c r="F147" s="4">
        <f>SUM(D147-E147)</f>
        <v>0</v>
      </c>
      <c r="G147" s="462"/>
      <c r="H147" s="899"/>
      <c r="I147" s="899"/>
      <c r="J147" s="899"/>
      <c r="K147" s="463"/>
      <c r="L147" s="464"/>
      <c r="M147" s="465"/>
      <c r="N147" s="466"/>
      <c r="O147" s="563">
        <f t="shared" ref="O147:W147" si="158">SUM(O148:O151)</f>
        <v>0</v>
      </c>
      <c r="P147" s="563">
        <f t="shared" si="158"/>
        <v>0</v>
      </c>
      <c r="Q147" s="563">
        <f t="shared" si="158"/>
        <v>0</v>
      </c>
      <c r="R147" s="563">
        <f t="shared" si="158"/>
        <v>0</v>
      </c>
      <c r="S147" s="563">
        <f t="shared" si="158"/>
        <v>0</v>
      </c>
      <c r="T147" s="563">
        <f t="shared" si="158"/>
        <v>0</v>
      </c>
      <c r="U147" s="563">
        <f t="shared" si="158"/>
        <v>0</v>
      </c>
      <c r="V147" s="563">
        <f t="shared" si="158"/>
        <v>200000</v>
      </c>
      <c r="W147" s="563">
        <f t="shared" si="158"/>
        <v>200000</v>
      </c>
      <c r="X147" s="467"/>
      <c r="Y147" s="467"/>
      <c r="Z147" s="467"/>
      <c r="AA147" s="224"/>
    </row>
    <row r="148" spans="1:27" ht="20.100000000000001" customHeight="1" x14ac:dyDescent="0.15">
      <c r="A148" s="109"/>
      <c r="B148" s="108"/>
      <c r="C148" s="112"/>
      <c r="D148" s="168"/>
      <c r="E148" s="168"/>
      <c r="F148" s="168"/>
      <c r="G148" s="468" t="s">
        <v>435</v>
      </c>
      <c r="H148" s="897"/>
      <c r="I148" s="897"/>
      <c r="J148" s="897"/>
      <c r="K148" s="469"/>
      <c r="L148" s="401"/>
      <c r="M148" s="470"/>
      <c r="N148" s="471"/>
      <c r="O148" s="212"/>
      <c r="P148" s="212"/>
      <c r="Q148" s="212"/>
      <c r="R148" s="212">
        <f>IF(Y148="기타보조금",N148*100%,N148*0%)</f>
        <v>0</v>
      </c>
      <c r="S148" s="212"/>
      <c r="T148" s="212"/>
      <c r="U148" s="212"/>
      <c r="V148" s="212"/>
      <c r="W148" s="212"/>
      <c r="X148" s="446"/>
      <c r="Y148" s="213"/>
      <c r="Z148" s="446"/>
      <c r="AA148" s="224"/>
    </row>
    <row r="149" spans="1:27" ht="20.100000000000001" customHeight="1" x14ac:dyDescent="0.15">
      <c r="A149" s="109"/>
      <c r="B149" s="108"/>
      <c r="C149" s="108"/>
      <c r="D149" s="165"/>
      <c r="E149" s="165"/>
      <c r="F149" s="165"/>
      <c r="G149" s="472" t="s">
        <v>291</v>
      </c>
      <c r="H149" s="887"/>
      <c r="I149" s="887"/>
      <c r="J149" s="887"/>
      <c r="K149" s="473"/>
      <c r="L149" s="222"/>
      <c r="M149" s="474" t="s">
        <v>24</v>
      </c>
      <c r="N149" s="475">
        <v>100000</v>
      </c>
      <c r="O149" s="212"/>
      <c r="P149" s="212"/>
      <c r="Q149" s="212"/>
      <c r="R149" s="212">
        <f>IF(Y149="기타보조금",N149*100%,N149*0%)</f>
        <v>0</v>
      </c>
      <c r="S149" s="212">
        <f>SUM(O149:R149)</f>
        <v>0</v>
      </c>
      <c r="T149" s="212">
        <f>IF(Y149="자부담",N149*100%,N149*0%)</f>
        <v>0</v>
      </c>
      <c r="U149" s="212">
        <f>IF(Y149="후원금",N149*100%,N149*0%)</f>
        <v>0</v>
      </c>
      <c r="V149" s="212">
        <f>IF(Y149="수익사업",N149*100%,N149*0%)</f>
        <v>100000</v>
      </c>
      <c r="W149" s="212">
        <f>SUM(S149:V149)</f>
        <v>100000</v>
      </c>
      <c r="X149" s="452" t="s">
        <v>439</v>
      </c>
      <c r="Y149" s="213" t="s">
        <v>507</v>
      </c>
      <c r="Z149" s="446" t="s">
        <v>23</v>
      </c>
      <c r="AA149" s="224" t="s">
        <v>15</v>
      </c>
    </row>
    <row r="150" spans="1:27" ht="20.100000000000001" customHeight="1" x14ac:dyDescent="0.15">
      <c r="A150" s="109"/>
      <c r="B150" s="108"/>
      <c r="C150" s="108"/>
      <c r="D150" s="165"/>
      <c r="E150" s="165"/>
      <c r="F150" s="165"/>
      <c r="G150" s="472"/>
      <c r="H150" s="887"/>
      <c r="I150" s="887"/>
      <c r="J150" s="887"/>
      <c r="K150" s="473"/>
      <c r="L150" s="222"/>
      <c r="M150" s="474" t="s">
        <v>24</v>
      </c>
      <c r="N150" s="475">
        <v>50000</v>
      </c>
      <c r="O150" s="212"/>
      <c r="P150" s="212"/>
      <c r="Q150" s="212"/>
      <c r="R150" s="212">
        <f>IF(Y150="기타보조금",N150*100%,N150*0%)</f>
        <v>0</v>
      </c>
      <c r="S150" s="212">
        <f>SUM(O150:R150)</f>
        <v>0</v>
      </c>
      <c r="T150" s="212">
        <f>IF(Y150="자부담",N150*100%,N150*0%)</f>
        <v>0</v>
      </c>
      <c r="U150" s="212">
        <f>IF(Y150="후원금",N150*100%,N150*0%)</f>
        <v>0</v>
      </c>
      <c r="V150" s="212">
        <f>IF(Y150="수익사업",N150*100%,N150*0%)</f>
        <v>50000</v>
      </c>
      <c r="W150" s="212">
        <f>SUM(S150:V150)</f>
        <v>50000</v>
      </c>
      <c r="X150" s="452" t="s">
        <v>439</v>
      </c>
      <c r="Y150" s="213" t="s">
        <v>507</v>
      </c>
      <c r="Z150" s="213" t="s">
        <v>493</v>
      </c>
      <c r="AA150" s="224" t="s">
        <v>15</v>
      </c>
    </row>
    <row r="151" spans="1:27" ht="20.100000000000001" customHeight="1" x14ac:dyDescent="0.15">
      <c r="A151" s="107"/>
      <c r="B151" s="106"/>
      <c r="C151" s="106"/>
      <c r="D151" s="170"/>
      <c r="E151" s="170"/>
      <c r="F151" s="170"/>
      <c r="G151" s="457"/>
      <c r="H151" s="899"/>
      <c r="I151" s="899"/>
      <c r="J151" s="899"/>
      <c r="K151" s="476"/>
      <c r="L151" s="477"/>
      <c r="M151" s="460" t="s">
        <v>24</v>
      </c>
      <c r="N151" s="461">
        <v>50000</v>
      </c>
      <c r="O151" s="775"/>
      <c r="P151" s="775"/>
      <c r="Q151" s="775"/>
      <c r="R151" s="775">
        <f>IF(Y151="기타보조금",N151*100%,N151*0%)</f>
        <v>0</v>
      </c>
      <c r="S151" s="775">
        <f>SUM(O151:R151)</f>
        <v>0</v>
      </c>
      <c r="T151" s="775">
        <f>IF(Y151="자부담",N151*100%,N151*0%)</f>
        <v>0</v>
      </c>
      <c r="U151" s="775">
        <f>IF(Y151="후원금",N151*100%,N151*0%)</f>
        <v>0</v>
      </c>
      <c r="V151" s="775">
        <f>IF(Y151="수익사업",N151*100%,N151*0%)</f>
        <v>50000</v>
      </c>
      <c r="W151" s="775">
        <f>SUM(S151:V151)</f>
        <v>50000</v>
      </c>
      <c r="X151" s="478" t="s">
        <v>439</v>
      </c>
      <c r="Y151" s="449" t="s">
        <v>507</v>
      </c>
      <c r="Z151" s="449" t="s">
        <v>410</v>
      </c>
      <c r="AA151" s="224" t="s">
        <v>327</v>
      </c>
    </row>
    <row r="152" spans="1:27" x14ac:dyDescent="0.15">
      <c r="D152" s="18"/>
      <c r="F152" s="18"/>
      <c r="O152" s="34"/>
      <c r="P152" s="34"/>
      <c r="Q152" s="34"/>
      <c r="R152" s="34"/>
      <c r="S152" s="34"/>
      <c r="T152" s="34"/>
      <c r="U152" s="34"/>
      <c r="V152" s="34"/>
      <c r="W152" s="34"/>
    </row>
    <row r="153" spans="1:27" x14ac:dyDescent="0.15">
      <c r="D153" s="18"/>
      <c r="F153" s="18"/>
    </row>
    <row r="154" spans="1:27" x14ac:dyDescent="0.15">
      <c r="D154" s="18"/>
      <c r="F154" s="18"/>
    </row>
    <row r="155" spans="1:27" x14ac:dyDescent="0.15">
      <c r="D155" s="18"/>
      <c r="F155" s="18"/>
    </row>
  </sheetData>
  <sheetProtection sheet="1" objects="1" scenarios="1"/>
  <autoFilter ref="A5:AA151" xr:uid="{63B0CD3A-9346-4DAA-BA56-AAA7C686CA23}"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</autoFilter>
  <mergeCells count="164">
    <mergeCell ref="H53:J53"/>
    <mergeCell ref="H46:J46"/>
    <mergeCell ref="H47:J47"/>
    <mergeCell ref="H48:J48"/>
    <mergeCell ref="H52:J52"/>
    <mergeCell ref="H49:J49"/>
    <mergeCell ref="H82:J82"/>
    <mergeCell ref="H83:J83"/>
    <mergeCell ref="H84:J84"/>
    <mergeCell ref="H70:J70"/>
    <mergeCell ref="H80:J80"/>
    <mergeCell ref="H77:J77"/>
    <mergeCell ref="H79:J79"/>
    <mergeCell ref="H73:J73"/>
    <mergeCell ref="H72:J72"/>
    <mergeCell ref="H78:J78"/>
    <mergeCell ref="H75:J75"/>
    <mergeCell ref="H62:J62"/>
    <mergeCell ref="H64:J64"/>
    <mergeCell ref="H55:J55"/>
    <mergeCell ref="H57:J57"/>
    <mergeCell ref="H60:J60"/>
    <mergeCell ref="H69:J69"/>
    <mergeCell ref="H74:J74"/>
    <mergeCell ref="H151:J151"/>
    <mergeCell ref="H143:J143"/>
    <mergeCell ref="H144:J144"/>
    <mergeCell ref="H145:J145"/>
    <mergeCell ref="H146:J146"/>
    <mergeCell ref="H147:J147"/>
    <mergeCell ref="H148:J148"/>
    <mergeCell ref="H138:J138"/>
    <mergeCell ref="H139:J139"/>
    <mergeCell ref="H150:J150"/>
    <mergeCell ref="H141:J141"/>
    <mergeCell ref="H142:J142"/>
    <mergeCell ref="H149:J149"/>
    <mergeCell ref="H126:J126"/>
    <mergeCell ref="H127:J127"/>
    <mergeCell ref="H129:J129"/>
    <mergeCell ref="H130:J130"/>
    <mergeCell ref="H131:J131"/>
    <mergeCell ref="H112:J112"/>
    <mergeCell ref="H113:J113"/>
    <mergeCell ref="H121:J121"/>
    <mergeCell ref="B140:C140"/>
    <mergeCell ref="H140:J140"/>
    <mergeCell ref="H132:J132"/>
    <mergeCell ref="H133:J133"/>
    <mergeCell ref="H134:J134"/>
    <mergeCell ref="H135:J135"/>
    <mergeCell ref="H136:J136"/>
    <mergeCell ref="H137:J137"/>
    <mergeCell ref="H122:J122"/>
    <mergeCell ref="H123:J123"/>
    <mergeCell ref="H125:J125"/>
    <mergeCell ref="H124:J124"/>
    <mergeCell ref="H119:J119"/>
    <mergeCell ref="H120:J120"/>
    <mergeCell ref="H128:J128"/>
    <mergeCell ref="B110:C110"/>
    <mergeCell ref="H110:J110"/>
    <mergeCell ref="H111:J111"/>
    <mergeCell ref="H101:J101"/>
    <mergeCell ref="B104:C104"/>
    <mergeCell ref="H104:J104"/>
    <mergeCell ref="H105:J105"/>
    <mergeCell ref="H117:J117"/>
    <mergeCell ref="H118:J118"/>
    <mergeCell ref="H114:J114"/>
    <mergeCell ref="H115:J115"/>
    <mergeCell ref="H116:J116"/>
    <mergeCell ref="H109:J109"/>
    <mergeCell ref="H107:J107"/>
    <mergeCell ref="H108:J108"/>
    <mergeCell ref="H85:J85"/>
    <mergeCell ref="H86:J86"/>
    <mergeCell ref="H87:J87"/>
    <mergeCell ref="H88:J88"/>
    <mergeCell ref="H89:J89"/>
    <mergeCell ref="H90:J90"/>
    <mergeCell ref="H91:J91"/>
    <mergeCell ref="H81:J81"/>
    <mergeCell ref="H71:J71"/>
    <mergeCell ref="H76:J76"/>
    <mergeCell ref="B92:C92"/>
    <mergeCell ref="H92:J92"/>
    <mergeCell ref="H106:J106"/>
    <mergeCell ref="H93:J93"/>
    <mergeCell ref="H94:J94"/>
    <mergeCell ref="H95:J95"/>
    <mergeCell ref="H100:J100"/>
    <mergeCell ref="H102:J102"/>
    <mergeCell ref="H103:J103"/>
    <mergeCell ref="H97:J97"/>
    <mergeCell ref="H98:J98"/>
    <mergeCell ref="H99:J99"/>
    <mergeCell ref="H96:J96"/>
    <mergeCell ref="A1:N1"/>
    <mergeCell ref="A4:C4"/>
    <mergeCell ref="D4:D5"/>
    <mergeCell ref="E4:E5"/>
    <mergeCell ref="F4:F5"/>
    <mergeCell ref="G4:V4"/>
    <mergeCell ref="H7:J7"/>
    <mergeCell ref="H8:J8"/>
    <mergeCell ref="H9:J9"/>
    <mergeCell ref="A6:C6"/>
    <mergeCell ref="H6:J6"/>
    <mergeCell ref="H50:J50"/>
    <mergeCell ref="H51:J51"/>
    <mergeCell ref="H36:J36"/>
    <mergeCell ref="H39:J39"/>
    <mergeCell ref="H40:J40"/>
    <mergeCell ref="H41:J41"/>
    <mergeCell ref="H44:J44"/>
    <mergeCell ref="H42:J42"/>
    <mergeCell ref="H31:J31"/>
    <mergeCell ref="H32:J32"/>
    <mergeCell ref="H33:J33"/>
    <mergeCell ref="H34:J34"/>
    <mergeCell ref="H37:J37"/>
    <mergeCell ref="H45:J45"/>
    <mergeCell ref="H38:J38"/>
    <mergeCell ref="H43:J43"/>
    <mergeCell ref="B22:C22"/>
    <mergeCell ref="H22:J22"/>
    <mergeCell ref="H11:J11"/>
    <mergeCell ref="H12:J12"/>
    <mergeCell ref="H20:J20"/>
    <mergeCell ref="B7:C7"/>
    <mergeCell ref="H18:J18"/>
    <mergeCell ref="H19:J19"/>
    <mergeCell ref="H10:J10"/>
    <mergeCell ref="H14:J14"/>
    <mergeCell ref="H17:J17"/>
    <mergeCell ref="H66:J66"/>
    <mergeCell ref="H68:J68"/>
    <mergeCell ref="H67:J67"/>
    <mergeCell ref="H65:J65"/>
    <mergeCell ref="H63:J63"/>
    <mergeCell ref="H56:J56"/>
    <mergeCell ref="H58:J58"/>
    <mergeCell ref="H59:J59"/>
    <mergeCell ref="H54:J54"/>
    <mergeCell ref="H61:J61"/>
    <mergeCell ref="H30:J30"/>
    <mergeCell ref="W4:W5"/>
    <mergeCell ref="X4:X5"/>
    <mergeCell ref="Z4:Z5"/>
    <mergeCell ref="G5:N5"/>
    <mergeCell ref="Y4:Y5"/>
    <mergeCell ref="H16:J16"/>
    <mergeCell ref="H35:J35"/>
    <mergeCell ref="H28:J28"/>
    <mergeCell ref="H29:J29"/>
    <mergeCell ref="H26:J26"/>
    <mergeCell ref="H23:J23"/>
    <mergeCell ref="H24:J24"/>
    <mergeCell ref="H25:J25"/>
    <mergeCell ref="H13:J13"/>
    <mergeCell ref="H15:J15"/>
    <mergeCell ref="H27:J27"/>
    <mergeCell ref="H21:J21"/>
  </mergeCells>
  <phoneticPr fontId="16" type="noConversion"/>
  <printOptions horizontalCentered="1"/>
  <pageMargins left="0.39347222447395325" right="0.39347222447395325" top="0.59041666984558105" bottom="0.59041666984558105" header="0.59041666984558105" footer="0.59041666984558105"/>
  <pageSetup paperSize="9" scale="74" orientation="landscape" r:id="rId1"/>
  <ignoredErrors>
    <ignoredError sqref="R10:V18 O40:W40 O70:W70 R102:W102 R83:W83 R137:W142 R144:W147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84EC4-F962-40D8-A24A-B447C33E3D32}">
  <dimension ref="A1:AE1024"/>
  <sheetViews>
    <sheetView view="pageBreakPreview" zoomScale="70" zoomScaleNormal="100" zoomScaleSheetLayoutView="70" workbookViewId="0">
      <selection activeCell="D35" sqref="D35"/>
    </sheetView>
  </sheetViews>
  <sheetFormatPr defaultColWidth="3.6640625" defaultRowHeight="12" x14ac:dyDescent="0.15"/>
  <cols>
    <col min="1" max="2" width="9.77734375" style="263" customWidth="1"/>
    <col min="3" max="3" width="12.77734375" style="262" customWidth="1"/>
    <col min="4" max="6" width="12.77734375" style="257" customWidth="1"/>
    <col min="7" max="7" width="17.77734375" style="261" customWidth="1"/>
    <col min="8" max="8" width="8.77734375" style="260" customWidth="1"/>
    <col min="9" max="9" width="1.77734375" style="260" customWidth="1"/>
    <col min="10" max="10" width="4.77734375" style="260" customWidth="1"/>
    <col min="11" max="11" width="1.77734375" style="260" customWidth="1"/>
    <col min="12" max="12" width="4.77734375" style="260" customWidth="1"/>
    <col min="13" max="13" width="1.77734375" style="260" customWidth="1"/>
    <col min="14" max="14" width="10.77734375" style="260" customWidth="1"/>
    <col min="15" max="20" width="9.77734375" style="271" hidden="1" customWidth="1"/>
    <col min="21" max="24" width="9.77734375" style="271" customWidth="1"/>
    <col min="25" max="25" width="11.77734375" style="271" customWidth="1"/>
    <col min="26" max="26" width="20.6640625" style="258" customWidth="1"/>
    <col min="27" max="27" width="20.6640625" style="259" customWidth="1"/>
    <col min="28" max="28" width="10.6640625" style="258" customWidth="1"/>
    <col min="29" max="29" width="26.33203125" style="257" customWidth="1"/>
    <col min="30" max="16384" width="3.6640625" style="257"/>
  </cols>
  <sheetData>
    <row r="1" spans="1:29" ht="30" customHeight="1" x14ac:dyDescent="0.15">
      <c r="A1" s="921" t="s">
        <v>635</v>
      </c>
      <c r="B1" s="921"/>
      <c r="C1" s="921"/>
      <c r="D1" s="921"/>
      <c r="E1" s="921"/>
      <c r="F1" s="921"/>
      <c r="G1" s="921"/>
      <c r="H1" s="921"/>
      <c r="I1" s="921"/>
      <c r="J1" s="921"/>
      <c r="K1" s="921"/>
      <c r="L1" s="921"/>
      <c r="M1" s="921"/>
      <c r="N1" s="921"/>
      <c r="O1" s="921"/>
      <c r="P1" s="921"/>
      <c r="Q1" s="921"/>
      <c r="R1" s="921"/>
      <c r="S1" s="921"/>
      <c r="T1" s="921"/>
      <c r="U1" s="921"/>
      <c r="V1" s="921"/>
      <c r="W1" s="921"/>
      <c r="X1" s="921"/>
    </row>
    <row r="2" spans="1:29" ht="15" customHeight="1" x14ac:dyDescent="0.15">
      <c r="A2" s="880"/>
      <c r="B2" s="880"/>
      <c r="C2" s="880"/>
      <c r="D2" s="880"/>
      <c r="E2" s="880"/>
      <c r="F2" s="880"/>
      <c r="G2" s="880"/>
      <c r="H2" s="880"/>
      <c r="I2" s="880"/>
      <c r="J2" s="880"/>
      <c r="K2" s="880"/>
      <c r="L2" s="880"/>
      <c r="M2" s="880"/>
      <c r="N2" s="880"/>
      <c r="O2" s="758"/>
      <c r="P2" s="758"/>
    </row>
    <row r="3" spans="1:29" ht="24.95" customHeight="1" x14ac:dyDescent="0.15">
      <c r="A3" s="444"/>
      <c r="B3" s="444"/>
      <c r="C3" s="443"/>
      <c r="D3" s="442"/>
      <c r="E3" s="442"/>
      <c r="F3" s="442"/>
      <c r="G3" s="80"/>
      <c r="H3" s="441"/>
      <c r="I3" s="441"/>
      <c r="J3" s="441"/>
      <c r="K3" s="441"/>
      <c r="L3" s="441"/>
      <c r="M3" s="441"/>
      <c r="N3" s="441"/>
      <c r="O3" s="759"/>
      <c r="P3" s="759"/>
      <c r="X3" s="755" t="s">
        <v>505</v>
      </c>
    </row>
    <row r="4" spans="1:29" ht="20.100000000000001" customHeight="1" x14ac:dyDescent="0.15">
      <c r="A4" s="910" t="s">
        <v>409</v>
      </c>
      <c r="B4" s="911"/>
      <c r="C4" s="912"/>
      <c r="D4" s="882" t="s">
        <v>632</v>
      </c>
      <c r="E4" s="882" t="s">
        <v>633</v>
      </c>
      <c r="F4" s="884" t="s">
        <v>320</v>
      </c>
      <c r="G4" s="922" t="s">
        <v>501</v>
      </c>
      <c r="H4" s="923"/>
      <c r="I4" s="923"/>
      <c r="J4" s="923"/>
      <c r="K4" s="923"/>
      <c r="L4" s="923"/>
      <c r="M4" s="923"/>
      <c r="N4" s="923"/>
      <c r="O4" s="923"/>
      <c r="P4" s="923"/>
      <c r="Q4" s="923"/>
      <c r="R4" s="923"/>
      <c r="S4" s="923"/>
      <c r="T4" s="923"/>
      <c r="U4" s="923"/>
      <c r="V4" s="923"/>
      <c r="W4" s="923"/>
      <c r="X4" s="924"/>
      <c r="Y4" s="925" t="s">
        <v>0</v>
      </c>
      <c r="Z4" s="927" t="s">
        <v>17</v>
      </c>
      <c r="AA4" s="929" t="s">
        <v>521</v>
      </c>
      <c r="AB4" s="927" t="s">
        <v>509</v>
      </c>
      <c r="AC4" s="931"/>
    </row>
    <row r="5" spans="1:29" ht="20.100000000000001" customHeight="1" x14ac:dyDescent="0.15">
      <c r="A5" s="776" t="s">
        <v>14</v>
      </c>
      <c r="B5" s="776" t="s">
        <v>5</v>
      </c>
      <c r="C5" s="776" t="s">
        <v>6</v>
      </c>
      <c r="D5" s="883"/>
      <c r="E5" s="883"/>
      <c r="F5" s="885"/>
      <c r="G5" s="922" t="s">
        <v>497</v>
      </c>
      <c r="H5" s="923"/>
      <c r="I5" s="923"/>
      <c r="J5" s="923"/>
      <c r="K5" s="923"/>
      <c r="L5" s="923"/>
      <c r="M5" s="923"/>
      <c r="N5" s="923"/>
      <c r="O5" s="771" t="s">
        <v>9</v>
      </c>
      <c r="P5" s="771" t="s">
        <v>2</v>
      </c>
      <c r="Q5" s="440" t="s">
        <v>7</v>
      </c>
      <c r="R5" s="440" t="s">
        <v>16</v>
      </c>
      <c r="S5" s="440" t="s">
        <v>513</v>
      </c>
      <c r="T5" s="440" t="s">
        <v>506</v>
      </c>
      <c r="U5" s="612" t="s">
        <v>1</v>
      </c>
      <c r="V5" s="612" t="s">
        <v>20</v>
      </c>
      <c r="W5" s="612" t="s">
        <v>19</v>
      </c>
      <c r="X5" s="612" t="s">
        <v>507</v>
      </c>
      <c r="Y5" s="926"/>
      <c r="Z5" s="928"/>
      <c r="AA5" s="930"/>
      <c r="AB5" s="928"/>
      <c r="AC5" s="931"/>
    </row>
    <row r="6" spans="1:29" ht="20.100000000000001" customHeight="1" x14ac:dyDescent="0.15">
      <c r="A6" s="910" t="s">
        <v>504</v>
      </c>
      <c r="B6" s="911"/>
      <c r="C6" s="912"/>
      <c r="D6" s="439">
        <f>SUM(D7+D449+D462+D964+D970)</f>
        <v>5025694706.9810104</v>
      </c>
      <c r="E6" s="439">
        <f>SUM(E7+E449+E462+E964+E970)</f>
        <v>5474794916</v>
      </c>
      <c r="F6" s="439">
        <f>SUM(F7+F449+F462+F964+F970)</f>
        <v>-449100209.01899004</v>
      </c>
      <c r="G6" s="144"/>
      <c r="H6" s="86"/>
      <c r="I6" s="86"/>
      <c r="J6" s="86"/>
      <c r="K6" s="86"/>
      <c r="L6" s="86"/>
      <c r="M6" s="86"/>
      <c r="N6" s="143"/>
      <c r="O6" s="439">
        <f t="shared" ref="O6:Y6" si="0">SUM(O7+O449+O462+O964+O970)</f>
        <v>3554277418</v>
      </c>
      <c r="P6" s="439">
        <f t="shared" si="0"/>
        <v>1471417288.98101</v>
      </c>
      <c r="Q6" s="439">
        <f t="shared" si="0"/>
        <v>1066261812.6</v>
      </c>
      <c r="R6" s="439">
        <f t="shared" si="0"/>
        <v>1847707991.7</v>
      </c>
      <c r="S6" s="439">
        <f t="shared" si="0"/>
        <v>1221476197.7</v>
      </c>
      <c r="T6" s="439">
        <f t="shared" si="0"/>
        <v>17220000</v>
      </c>
      <c r="U6" s="439">
        <f t="shared" si="0"/>
        <v>4152666002</v>
      </c>
      <c r="V6" s="439">
        <f t="shared" si="0"/>
        <v>21346065</v>
      </c>
      <c r="W6" s="439">
        <f t="shared" si="0"/>
        <v>14576850</v>
      </c>
      <c r="X6" s="439">
        <f t="shared" si="0"/>
        <v>837105789.98100996</v>
      </c>
      <c r="Y6" s="439">
        <f t="shared" si="0"/>
        <v>5025694706.9810104</v>
      </c>
      <c r="Z6" s="612"/>
      <c r="AA6" s="612"/>
      <c r="AB6" s="612"/>
      <c r="AC6" s="627"/>
    </row>
    <row r="7" spans="1:29" ht="20.100000000000001" customHeight="1" x14ac:dyDescent="0.15">
      <c r="A7" s="17" t="s">
        <v>474</v>
      </c>
      <c r="B7" s="905" t="s">
        <v>21</v>
      </c>
      <c r="C7" s="906"/>
      <c r="D7" s="316">
        <f>SUM(D8+D359+D368)</f>
        <v>1073400623</v>
      </c>
      <c r="E7" s="316">
        <f>SUM(E8+E359+E368)</f>
        <v>1071623980</v>
      </c>
      <c r="F7" s="316">
        <f>SUM(F8+F359+F368)</f>
        <v>1776643</v>
      </c>
      <c r="G7" s="8"/>
      <c r="H7" s="10"/>
      <c r="I7" s="10"/>
      <c r="J7" s="10"/>
      <c r="K7" s="10"/>
      <c r="L7" s="10"/>
      <c r="M7" s="10"/>
      <c r="N7" s="10"/>
      <c r="O7" s="438">
        <f t="shared" ref="O7:Y7" si="1">SUM(O8+O359+O368)</f>
        <v>853734843</v>
      </c>
      <c r="P7" s="438">
        <f t="shared" si="1"/>
        <v>219665780</v>
      </c>
      <c r="Q7" s="438">
        <f t="shared" si="1"/>
        <v>186885048.90000001</v>
      </c>
      <c r="R7" s="438">
        <f t="shared" si="1"/>
        <v>666030517.60000002</v>
      </c>
      <c r="S7" s="438">
        <f t="shared" si="1"/>
        <v>204076046.5</v>
      </c>
      <c r="T7" s="438">
        <f t="shared" si="1"/>
        <v>300000</v>
      </c>
      <c r="U7" s="438">
        <f t="shared" si="1"/>
        <v>1057291613</v>
      </c>
      <c r="V7" s="438">
        <f t="shared" si="1"/>
        <v>11353010</v>
      </c>
      <c r="W7" s="438">
        <f t="shared" si="1"/>
        <v>3000000</v>
      </c>
      <c r="X7" s="438">
        <f t="shared" si="1"/>
        <v>1756000</v>
      </c>
      <c r="Y7" s="438">
        <f t="shared" si="1"/>
        <v>1073400623</v>
      </c>
      <c r="Z7" s="402"/>
      <c r="AA7" s="402"/>
      <c r="AB7" s="402"/>
      <c r="AC7" s="627"/>
    </row>
    <row r="8" spans="1:29" ht="20.100000000000001" customHeight="1" x14ac:dyDescent="0.15">
      <c r="A8" s="108"/>
      <c r="B8" s="114" t="s">
        <v>489</v>
      </c>
      <c r="C8" s="113" t="s">
        <v>11</v>
      </c>
      <c r="D8" s="293">
        <f>SUM(D9+D76+D238+D253+D339)</f>
        <v>981799740</v>
      </c>
      <c r="E8" s="293">
        <f>SUM(E9+E76+E238+E253+E339)</f>
        <v>955090750</v>
      </c>
      <c r="F8" s="293">
        <f>SUM(F9+F76+F238+F253+F339)</f>
        <v>26708990</v>
      </c>
      <c r="G8" s="437"/>
      <c r="H8" s="435"/>
      <c r="I8" s="435"/>
      <c r="J8" s="435"/>
      <c r="K8" s="435"/>
      <c r="L8" s="436"/>
      <c r="M8" s="435"/>
      <c r="N8" s="434"/>
      <c r="O8" s="293">
        <f t="shared" ref="O8:Y8" si="2">SUM(O9+O76+O238+O253+O339)</f>
        <v>789895170</v>
      </c>
      <c r="P8" s="293">
        <f t="shared" si="2"/>
        <v>191904570</v>
      </c>
      <c r="Q8" s="293">
        <f t="shared" si="2"/>
        <v>168239820</v>
      </c>
      <c r="R8" s="293">
        <f t="shared" si="2"/>
        <v>625526334.5</v>
      </c>
      <c r="S8" s="293">
        <f t="shared" si="2"/>
        <v>177214575.5</v>
      </c>
      <c r="T8" s="293">
        <f t="shared" si="2"/>
        <v>0</v>
      </c>
      <c r="U8" s="293">
        <f t="shared" si="2"/>
        <v>970980730</v>
      </c>
      <c r="V8" s="293">
        <f t="shared" si="2"/>
        <v>6063010</v>
      </c>
      <c r="W8" s="293">
        <f t="shared" si="2"/>
        <v>3000000</v>
      </c>
      <c r="X8" s="293">
        <f t="shared" si="2"/>
        <v>1756000</v>
      </c>
      <c r="Y8" s="293">
        <f t="shared" si="2"/>
        <v>981799740</v>
      </c>
      <c r="Z8" s="309"/>
      <c r="AA8" s="309"/>
      <c r="AB8" s="308"/>
      <c r="AC8" s="627"/>
    </row>
    <row r="9" spans="1:29" ht="20.100000000000001" customHeight="1" x14ac:dyDescent="0.15">
      <c r="A9" s="108"/>
      <c r="B9" s="108"/>
      <c r="C9" s="114" t="s">
        <v>476</v>
      </c>
      <c r="D9" s="293">
        <f>SUM(N10:N75)</f>
        <v>646038150</v>
      </c>
      <c r="E9" s="293">
        <v>642616860</v>
      </c>
      <c r="F9" s="293">
        <f>SUM(D9-E9)</f>
        <v>3421290</v>
      </c>
      <c r="G9" s="433"/>
      <c r="H9" s="432"/>
      <c r="I9" s="432"/>
      <c r="J9" s="432"/>
      <c r="K9" s="432"/>
      <c r="L9" s="432"/>
      <c r="M9" s="432"/>
      <c r="N9" s="431"/>
      <c r="O9" s="293">
        <f t="shared" ref="O9:Y9" si="3">SUM(O10:O75)</f>
        <v>516776970</v>
      </c>
      <c r="P9" s="293">
        <f t="shared" si="3"/>
        <v>129261180</v>
      </c>
      <c r="Q9" s="293">
        <f t="shared" si="3"/>
        <v>135181023</v>
      </c>
      <c r="R9" s="293">
        <f t="shared" si="3"/>
        <v>392427112</v>
      </c>
      <c r="S9" s="293">
        <f t="shared" si="3"/>
        <v>117174015</v>
      </c>
      <c r="T9" s="293">
        <f t="shared" si="3"/>
        <v>0</v>
      </c>
      <c r="U9" s="293">
        <f t="shared" si="3"/>
        <v>644782150</v>
      </c>
      <c r="V9" s="293">
        <f t="shared" si="3"/>
        <v>0</v>
      </c>
      <c r="W9" s="293">
        <f t="shared" si="3"/>
        <v>0</v>
      </c>
      <c r="X9" s="293">
        <f t="shared" si="3"/>
        <v>1256000</v>
      </c>
      <c r="Y9" s="293">
        <f t="shared" si="3"/>
        <v>646038150</v>
      </c>
      <c r="Z9" s="309"/>
      <c r="AA9" s="309"/>
      <c r="AB9" s="308"/>
      <c r="AC9" s="627"/>
    </row>
    <row r="10" spans="1:29" ht="20.100000000000001" customHeight="1" x14ac:dyDescent="0.15">
      <c r="A10" s="108"/>
      <c r="B10" s="108"/>
      <c r="C10" s="108"/>
      <c r="D10" s="267"/>
      <c r="E10" s="267"/>
      <c r="F10" s="430"/>
      <c r="G10" s="280" t="s">
        <v>54</v>
      </c>
      <c r="H10" s="751"/>
      <c r="I10" s="752"/>
      <c r="J10" s="751"/>
      <c r="K10" s="752"/>
      <c r="L10" s="751"/>
      <c r="M10" s="751"/>
      <c r="N10" s="742"/>
      <c r="O10" s="276"/>
      <c r="P10" s="267"/>
      <c r="Q10" s="267"/>
      <c r="R10" s="267"/>
      <c r="S10" s="267"/>
      <c r="T10" s="267"/>
      <c r="U10" s="267"/>
      <c r="V10" s="267"/>
      <c r="W10" s="267"/>
      <c r="X10" s="267"/>
      <c r="Y10" s="755"/>
      <c r="Z10" s="274" t="s">
        <v>290</v>
      </c>
      <c r="AA10" s="268" t="s">
        <v>180</v>
      </c>
      <c r="AB10" s="274" t="s">
        <v>23</v>
      </c>
      <c r="AC10" s="257" t="s">
        <v>637</v>
      </c>
    </row>
    <row r="11" spans="1:29" ht="20.100000000000001" customHeight="1" x14ac:dyDescent="0.15">
      <c r="A11" s="108"/>
      <c r="B11" s="108"/>
      <c r="C11" s="108"/>
      <c r="D11" s="267"/>
      <c r="E11" s="267"/>
      <c r="F11" s="430"/>
      <c r="G11" s="280" t="s">
        <v>42</v>
      </c>
      <c r="H11" s="217">
        <v>1600000</v>
      </c>
      <c r="I11" s="218" t="s">
        <v>22</v>
      </c>
      <c r="J11" s="219">
        <v>12</v>
      </c>
      <c r="K11" s="218" t="s">
        <v>22</v>
      </c>
      <c r="L11" s="331">
        <v>1</v>
      </c>
      <c r="M11" s="278" t="s">
        <v>24</v>
      </c>
      <c r="N11" s="217">
        <f t="shared" ref="N11:N20" si="4">SUM(H11*J11*L11)</f>
        <v>19200000</v>
      </c>
      <c r="O11" s="267">
        <v>16000000</v>
      </c>
      <c r="P11" s="267">
        <f t="shared" ref="P11:P20" si="5">N11-O11</f>
        <v>3200000</v>
      </c>
      <c r="Q11" s="267">
        <f t="shared" ref="Q11:Q20" si="6">IF(AA11="국비100%",N11*100%,IF(AA11="시도비100%",N11*0%,IF(AA11="시군구비100%",N11*0%,IF(AA11="국비30%, 시도비70%",N11*30%,IF(AA11="국비30%, 시도비20%, 시군구비50%",N11*30%,IF(AA11="국비50%, 시도비50%",N11*50%,IF(AA11="시도비50%, 시군구비50%",N11*0%,IF(AA11="국비30%, 시도비35%, 시군구비35%",N11*30%))))))))</f>
        <v>0</v>
      </c>
      <c r="R11" s="267">
        <f t="shared" ref="R11:R20" si="7">IF(AA11="국비100%",N11*0%,IF(AA11="시도비100%",N11*100%,IF(AA11="시군구비100%",N11*0%,IF(AA11="국비30%, 시도비70%",N11*70%,IF(AA11="국비30%, 시도비20%, 시군구비50%",N11*20%,IF(AA11="국비50%, 시도비50%",N11*50%,IF(AA11="시도비50%, 시군구비50%",N11*50%,IF(AA11="국비30%, 시도비35%, 시군구비35%",N11*35%))))))))</f>
        <v>9600000</v>
      </c>
      <c r="S11" s="267">
        <f t="shared" ref="S11:S20" si="8">IF(AA11="국비100%",N11*0%,IF(AA11="시도비100%",N11*0%,IF(AA11="시군구비100%",N11*100%,IF(AA11="국비30%, 시도비70%",N11*0%,IF(AA11="국비30%, 시도비20%, 시군구비50%",N11*50%,IF(AA11="국비50%, 시도비50%",N11*0%,IF(AA11="시도비50%, 시군구비50%",N11*50%,IF(AA11="국비30%, 시도비35%, 시군구비35%",N11*35%))))))))</f>
        <v>9600000</v>
      </c>
      <c r="T11" s="267">
        <f t="shared" ref="T11:T20" si="9">IF(AA11="기타보조금",N11*100%,N11*0%)</f>
        <v>0</v>
      </c>
      <c r="U11" s="267">
        <f t="shared" ref="U11:U20" si="10">SUM(Q11:T11)</f>
        <v>19200000</v>
      </c>
      <c r="V11" s="267">
        <f t="shared" ref="V11:V20" si="11">IF(AA11="자부담",N11*100%,N11*0%)</f>
        <v>0</v>
      </c>
      <c r="W11" s="267">
        <f t="shared" ref="W11:W20" si="12">IF(AA11="후원금",N11*100%,N11*0%)</f>
        <v>0</v>
      </c>
      <c r="X11" s="267">
        <f t="shared" ref="X11:X20" si="13">IF(AA11="수익사업",N11*100%,N11*0%)</f>
        <v>0</v>
      </c>
      <c r="Y11" s="755">
        <f t="shared" ref="Y11:Y20" si="14">SUM(U11:X11)</f>
        <v>19200000</v>
      </c>
      <c r="Z11" s="274" t="s">
        <v>290</v>
      </c>
      <c r="AA11" s="268" t="s">
        <v>180</v>
      </c>
      <c r="AB11" s="274" t="s">
        <v>23</v>
      </c>
      <c r="AC11" s="257" t="s">
        <v>637</v>
      </c>
    </row>
    <row r="12" spans="1:29" ht="20.100000000000001" customHeight="1" x14ac:dyDescent="0.15">
      <c r="A12" s="108"/>
      <c r="B12" s="108"/>
      <c r="C12" s="108"/>
      <c r="D12" s="267"/>
      <c r="E12" s="267"/>
      <c r="F12" s="430"/>
      <c r="G12" s="280" t="s">
        <v>557</v>
      </c>
      <c r="H12" s="217">
        <v>3796750</v>
      </c>
      <c r="I12" s="218" t="s">
        <v>22</v>
      </c>
      <c r="J12" s="219">
        <v>11</v>
      </c>
      <c r="K12" s="218" t="s">
        <v>22</v>
      </c>
      <c r="L12" s="331">
        <v>1</v>
      </c>
      <c r="M12" s="278" t="s">
        <v>24</v>
      </c>
      <c r="N12" s="217">
        <f t="shared" si="4"/>
        <v>41764250</v>
      </c>
      <c r="O12" s="267">
        <v>37967500</v>
      </c>
      <c r="P12" s="267">
        <f t="shared" si="5"/>
        <v>3796750</v>
      </c>
      <c r="Q12" s="267">
        <f t="shared" si="6"/>
        <v>0</v>
      </c>
      <c r="R12" s="267">
        <f t="shared" si="7"/>
        <v>20882125</v>
      </c>
      <c r="S12" s="267">
        <f t="shared" si="8"/>
        <v>20882125</v>
      </c>
      <c r="T12" s="267">
        <f t="shared" si="9"/>
        <v>0</v>
      </c>
      <c r="U12" s="267">
        <f t="shared" si="10"/>
        <v>41764250</v>
      </c>
      <c r="V12" s="267">
        <f t="shared" si="11"/>
        <v>0</v>
      </c>
      <c r="W12" s="267">
        <f t="shared" si="12"/>
        <v>0</v>
      </c>
      <c r="X12" s="267">
        <f t="shared" si="13"/>
        <v>0</v>
      </c>
      <c r="Y12" s="755">
        <f t="shared" si="14"/>
        <v>41764250</v>
      </c>
      <c r="Z12" s="274" t="s">
        <v>290</v>
      </c>
      <c r="AA12" s="268" t="s">
        <v>180</v>
      </c>
      <c r="AB12" s="274" t="s">
        <v>23</v>
      </c>
      <c r="AC12" s="257" t="s">
        <v>637</v>
      </c>
    </row>
    <row r="13" spans="1:29" ht="20.100000000000001" customHeight="1" x14ac:dyDescent="0.15">
      <c r="A13" s="108"/>
      <c r="B13" s="108"/>
      <c r="C13" s="108"/>
      <c r="D13" s="267"/>
      <c r="E13" s="267"/>
      <c r="F13" s="430"/>
      <c r="G13" s="280"/>
      <c r="H13" s="217">
        <v>3852030</v>
      </c>
      <c r="I13" s="218" t="s">
        <v>22</v>
      </c>
      <c r="J13" s="219">
        <v>1</v>
      </c>
      <c r="K13" s="218" t="s">
        <v>22</v>
      </c>
      <c r="L13" s="331">
        <v>1</v>
      </c>
      <c r="M13" s="278" t="s">
        <v>24</v>
      </c>
      <c r="N13" s="217">
        <f t="shared" si="4"/>
        <v>3852030</v>
      </c>
      <c r="O13" s="267"/>
      <c r="P13" s="267">
        <f t="shared" si="5"/>
        <v>3852030</v>
      </c>
      <c r="Q13" s="267">
        <f t="shared" si="6"/>
        <v>0</v>
      </c>
      <c r="R13" s="267">
        <f t="shared" si="7"/>
        <v>1926015</v>
      </c>
      <c r="S13" s="267">
        <f t="shared" si="8"/>
        <v>1926015</v>
      </c>
      <c r="T13" s="267">
        <f t="shared" si="9"/>
        <v>0</v>
      </c>
      <c r="U13" s="267">
        <f t="shared" si="10"/>
        <v>3852030</v>
      </c>
      <c r="V13" s="267">
        <f t="shared" si="11"/>
        <v>0</v>
      </c>
      <c r="W13" s="267">
        <f t="shared" si="12"/>
        <v>0</v>
      </c>
      <c r="X13" s="267">
        <f t="shared" si="13"/>
        <v>0</v>
      </c>
      <c r="Y13" s="755">
        <f t="shared" si="14"/>
        <v>3852030</v>
      </c>
      <c r="Z13" s="274" t="s">
        <v>290</v>
      </c>
      <c r="AA13" s="268" t="s">
        <v>180</v>
      </c>
      <c r="AB13" s="274" t="s">
        <v>23</v>
      </c>
      <c r="AC13" s="257" t="s">
        <v>637</v>
      </c>
    </row>
    <row r="14" spans="1:29" ht="20.100000000000001" customHeight="1" x14ac:dyDescent="0.15">
      <c r="A14" s="108"/>
      <c r="B14" s="108"/>
      <c r="C14" s="108"/>
      <c r="D14" s="267"/>
      <c r="E14" s="267"/>
      <c r="F14" s="430"/>
      <c r="G14" s="280" t="s">
        <v>79</v>
      </c>
      <c r="H14" s="217">
        <v>2600910</v>
      </c>
      <c r="I14" s="218" t="s">
        <v>22</v>
      </c>
      <c r="J14" s="219">
        <v>1</v>
      </c>
      <c r="K14" s="218" t="s">
        <v>22</v>
      </c>
      <c r="L14" s="331">
        <v>1</v>
      </c>
      <c r="M14" s="278" t="s">
        <v>24</v>
      </c>
      <c r="N14" s="217">
        <f t="shared" si="4"/>
        <v>2600910</v>
      </c>
      <c r="O14" s="267">
        <v>2600910</v>
      </c>
      <c r="P14" s="267">
        <f t="shared" si="5"/>
        <v>0</v>
      </c>
      <c r="Q14" s="267">
        <f t="shared" si="6"/>
        <v>0</v>
      </c>
      <c r="R14" s="267">
        <f t="shared" si="7"/>
        <v>1300455</v>
      </c>
      <c r="S14" s="267">
        <f t="shared" si="8"/>
        <v>1300455</v>
      </c>
      <c r="T14" s="267">
        <f t="shared" si="9"/>
        <v>0</v>
      </c>
      <c r="U14" s="267">
        <f t="shared" si="10"/>
        <v>2600910</v>
      </c>
      <c r="V14" s="267">
        <f t="shared" si="11"/>
        <v>0</v>
      </c>
      <c r="W14" s="267">
        <f t="shared" si="12"/>
        <v>0</v>
      </c>
      <c r="X14" s="267">
        <f t="shared" si="13"/>
        <v>0</v>
      </c>
      <c r="Y14" s="755">
        <f t="shared" si="14"/>
        <v>2600910</v>
      </c>
      <c r="Z14" s="274" t="s">
        <v>290</v>
      </c>
      <c r="AA14" s="268" t="s">
        <v>180</v>
      </c>
      <c r="AB14" s="274" t="s">
        <v>23</v>
      </c>
      <c r="AC14" s="257" t="s">
        <v>637</v>
      </c>
    </row>
    <row r="15" spans="1:29" ht="20.100000000000001" customHeight="1" x14ac:dyDescent="0.15">
      <c r="A15" s="108"/>
      <c r="B15" s="108"/>
      <c r="C15" s="108"/>
      <c r="D15" s="267"/>
      <c r="E15" s="267"/>
      <c r="F15" s="430"/>
      <c r="G15" s="280"/>
      <c r="H15" s="217">
        <v>1672020</v>
      </c>
      <c r="I15" s="218" t="s">
        <v>22</v>
      </c>
      <c r="J15" s="219">
        <v>1</v>
      </c>
      <c r="K15" s="218" t="s">
        <v>22</v>
      </c>
      <c r="L15" s="331">
        <v>1</v>
      </c>
      <c r="M15" s="278" t="s">
        <v>24</v>
      </c>
      <c r="N15" s="217">
        <f t="shared" si="4"/>
        <v>1672020</v>
      </c>
      <c r="O15" s="267">
        <v>1672020</v>
      </c>
      <c r="P15" s="267">
        <f t="shared" si="5"/>
        <v>0</v>
      </c>
      <c r="Q15" s="267">
        <f t="shared" si="6"/>
        <v>0</v>
      </c>
      <c r="R15" s="267">
        <f t="shared" si="7"/>
        <v>836010</v>
      </c>
      <c r="S15" s="267">
        <f t="shared" si="8"/>
        <v>836010</v>
      </c>
      <c r="T15" s="267">
        <f t="shared" si="9"/>
        <v>0</v>
      </c>
      <c r="U15" s="267">
        <f t="shared" si="10"/>
        <v>1672020</v>
      </c>
      <c r="V15" s="267">
        <f t="shared" si="11"/>
        <v>0</v>
      </c>
      <c r="W15" s="267">
        <f t="shared" si="12"/>
        <v>0</v>
      </c>
      <c r="X15" s="267">
        <f t="shared" si="13"/>
        <v>0</v>
      </c>
      <c r="Y15" s="755">
        <f t="shared" si="14"/>
        <v>1672020</v>
      </c>
      <c r="Z15" s="274" t="s">
        <v>290</v>
      </c>
      <c r="AA15" s="268" t="s">
        <v>180</v>
      </c>
      <c r="AB15" s="274" t="s">
        <v>23</v>
      </c>
      <c r="AC15" s="257" t="s">
        <v>637</v>
      </c>
    </row>
    <row r="16" spans="1:29" ht="20.100000000000001" customHeight="1" x14ac:dyDescent="0.15">
      <c r="A16" s="108"/>
      <c r="B16" s="108"/>
      <c r="C16" s="108"/>
      <c r="D16" s="267"/>
      <c r="E16" s="267"/>
      <c r="F16" s="430"/>
      <c r="G16" s="280" t="s">
        <v>129</v>
      </c>
      <c r="H16" s="217">
        <v>2410380</v>
      </c>
      <c r="I16" s="218" t="s">
        <v>22</v>
      </c>
      <c r="J16" s="219">
        <v>2</v>
      </c>
      <c r="K16" s="218" t="s">
        <v>22</v>
      </c>
      <c r="L16" s="331">
        <v>1</v>
      </c>
      <c r="M16" s="278" t="s">
        <v>24</v>
      </c>
      <c r="N16" s="217">
        <f t="shared" si="4"/>
        <v>4820760</v>
      </c>
      <c r="O16" s="267">
        <v>4820760</v>
      </c>
      <c r="P16" s="267">
        <f t="shared" si="5"/>
        <v>0</v>
      </c>
      <c r="Q16" s="267">
        <f t="shared" si="6"/>
        <v>0</v>
      </c>
      <c r="R16" s="267">
        <f t="shared" si="7"/>
        <v>2410380</v>
      </c>
      <c r="S16" s="267">
        <f t="shared" si="8"/>
        <v>2410380</v>
      </c>
      <c r="T16" s="267">
        <f t="shared" si="9"/>
        <v>0</v>
      </c>
      <c r="U16" s="267">
        <f t="shared" si="10"/>
        <v>4820760</v>
      </c>
      <c r="V16" s="267">
        <f t="shared" si="11"/>
        <v>0</v>
      </c>
      <c r="W16" s="267">
        <f t="shared" si="12"/>
        <v>0</v>
      </c>
      <c r="X16" s="267">
        <f t="shared" si="13"/>
        <v>0</v>
      </c>
      <c r="Y16" s="755">
        <f t="shared" si="14"/>
        <v>4820760</v>
      </c>
      <c r="Z16" s="274" t="s">
        <v>290</v>
      </c>
      <c r="AA16" s="268" t="s">
        <v>180</v>
      </c>
      <c r="AB16" s="274" t="s">
        <v>23</v>
      </c>
      <c r="AC16" s="257" t="s">
        <v>637</v>
      </c>
    </row>
    <row r="17" spans="1:29" ht="20.100000000000001" customHeight="1" x14ac:dyDescent="0.15">
      <c r="A17" s="108"/>
      <c r="B17" s="108"/>
      <c r="C17" s="108"/>
      <c r="D17" s="267"/>
      <c r="E17" s="267"/>
      <c r="F17" s="430"/>
      <c r="G17" s="280"/>
      <c r="H17" s="217">
        <v>2506550</v>
      </c>
      <c r="I17" s="218" t="s">
        <v>22</v>
      </c>
      <c r="J17" s="219">
        <v>10</v>
      </c>
      <c r="K17" s="218" t="s">
        <v>22</v>
      </c>
      <c r="L17" s="331">
        <v>1</v>
      </c>
      <c r="M17" s="278" t="s">
        <v>24</v>
      </c>
      <c r="N17" s="217">
        <f t="shared" si="4"/>
        <v>25065500</v>
      </c>
      <c r="O17" s="267">
        <v>20052400</v>
      </c>
      <c r="P17" s="267">
        <f t="shared" si="5"/>
        <v>5013100</v>
      </c>
      <c r="Q17" s="267">
        <f t="shared" si="6"/>
        <v>0</v>
      </c>
      <c r="R17" s="267">
        <f t="shared" si="7"/>
        <v>12532750</v>
      </c>
      <c r="S17" s="267">
        <f t="shared" si="8"/>
        <v>12532750</v>
      </c>
      <c r="T17" s="267">
        <f t="shared" si="9"/>
        <v>0</v>
      </c>
      <c r="U17" s="267">
        <f t="shared" si="10"/>
        <v>25065500</v>
      </c>
      <c r="V17" s="267">
        <f t="shared" si="11"/>
        <v>0</v>
      </c>
      <c r="W17" s="267">
        <f t="shared" si="12"/>
        <v>0</v>
      </c>
      <c r="X17" s="267">
        <f t="shared" si="13"/>
        <v>0</v>
      </c>
      <c r="Y17" s="755">
        <f t="shared" si="14"/>
        <v>25065500</v>
      </c>
      <c r="Z17" s="274" t="s">
        <v>290</v>
      </c>
      <c r="AA17" s="268" t="s">
        <v>180</v>
      </c>
      <c r="AB17" s="274" t="s">
        <v>23</v>
      </c>
      <c r="AC17" s="257" t="s">
        <v>637</v>
      </c>
    </row>
    <row r="18" spans="1:29" ht="20.100000000000001" customHeight="1" x14ac:dyDescent="0.15">
      <c r="A18" s="108"/>
      <c r="B18" s="108"/>
      <c r="C18" s="108"/>
      <c r="D18" s="267"/>
      <c r="E18" s="267"/>
      <c r="F18" s="430"/>
      <c r="G18" s="280" t="s">
        <v>72</v>
      </c>
      <c r="H18" s="217">
        <v>2317220</v>
      </c>
      <c r="I18" s="334" t="s">
        <v>22</v>
      </c>
      <c r="J18" s="219">
        <v>5</v>
      </c>
      <c r="K18" s="334" t="s">
        <v>22</v>
      </c>
      <c r="L18" s="331">
        <v>1</v>
      </c>
      <c r="M18" s="278" t="s">
        <v>24</v>
      </c>
      <c r="N18" s="217">
        <f t="shared" si="4"/>
        <v>11586100</v>
      </c>
      <c r="O18" s="267">
        <v>11586100</v>
      </c>
      <c r="P18" s="276">
        <f t="shared" si="5"/>
        <v>0</v>
      </c>
      <c r="Q18" s="267">
        <f t="shared" si="6"/>
        <v>0</v>
      </c>
      <c r="R18" s="267">
        <f t="shared" si="7"/>
        <v>5793050</v>
      </c>
      <c r="S18" s="267">
        <f t="shared" si="8"/>
        <v>5793050</v>
      </c>
      <c r="T18" s="267">
        <f t="shared" si="9"/>
        <v>0</v>
      </c>
      <c r="U18" s="267">
        <f t="shared" si="10"/>
        <v>11586100</v>
      </c>
      <c r="V18" s="267">
        <f t="shared" si="11"/>
        <v>0</v>
      </c>
      <c r="W18" s="267">
        <f t="shared" si="12"/>
        <v>0</v>
      </c>
      <c r="X18" s="267">
        <f t="shared" si="13"/>
        <v>0</v>
      </c>
      <c r="Y18" s="755">
        <f t="shared" si="14"/>
        <v>11586100</v>
      </c>
      <c r="Z18" s="274" t="s">
        <v>290</v>
      </c>
      <c r="AA18" s="268" t="s">
        <v>180</v>
      </c>
      <c r="AB18" s="274" t="s">
        <v>23</v>
      </c>
      <c r="AC18" s="257" t="s">
        <v>637</v>
      </c>
    </row>
    <row r="19" spans="1:29" ht="20.100000000000001" customHeight="1" x14ac:dyDescent="0.15">
      <c r="A19" s="108"/>
      <c r="B19" s="108"/>
      <c r="C19" s="108"/>
      <c r="D19" s="267"/>
      <c r="E19" s="267"/>
      <c r="F19" s="430"/>
      <c r="G19" s="280"/>
      <c r="H19" s="217">
        <v>2410380</v>
      </c>
      <c r="I19" s="334" t="s">
        <v>22</v>
      </c>
      <c r="J19" s="219">
        <v>7</v>
      </c>
      <c r="K19" s="334" t="s">
        <v>22</v>
      </c>
      <c r="L19" s="331">
        <v>1</v>
      </c>
      <c r="M19" s="278" t="s">
        <v>24</v>
      </c>
      <c r="N19" s="217">
        <f t="shared" si="4"/>
        <v>16872660</v>
      </c>
      <c r="O19" s="267">
        <v>12051900</v>
      </c>
      <c r="P19" s="276">
        <f t="shared" si="5"/>
        <v>4820760</v>
      </c>
      <c r="Q19" s="267">
        <f t="shared" si="6"/>
        <v>0</v>
      </c>
      <c r="R19" s="267">
        <f t="shared" si="7"/>
        <v>8436330</v>
      </c>
      <c r="S19" s="267">
        <f t="shared" si="8"/>
        <v>8436330</v>
      </c>
      <c r="T19" s="267">
        <f t="shared" si="9"/>
        <v>0</v>
      </c>
      <c r="U19" s="267">
        <f t="shared" si="10"/>
        <v>16872660</v>
      </c>
      <c r="V19" s="267">
        <f t="shared" si="11"/>
        <v>0</v>
      </c>
      <c r="W19" s="267">
        <f t="shared" si="12"/>
        <v>0</v>
      </c>
      <c r="X19" s="267">
        <f t="shared" si="13"/>
        <v>0</v>
      </c>
      <c r="Y19" s="755">
        <f t="shared" si="14"/>
        <v>16872660</v>
      </c>
      <c r="Z19" s="274" t="s">
        <v>290</v>
      </c>
      <c r="AA19" s="268" t="s">
        <v>180</v>
      </c>
      <c r="AB19" s="274" t="s">
        <v>23</v>
      </c>
      <c r="AC19" s="257" t="s">
        <v>637</v>
      </c>
    </row>
    <row r="20" spans="1:29" ht="20.100000000000001" customHeight="1" x14ac:dyDescent="0.15">
      <c r="A20" s="108"/>
      <c r="B20" s="108"/>
      <c r="C20" s="108"/>
      <c r="D20" s="267"/>
      <c r="E20" s="267"/>
      <c r="F20" s="430"/>
      <c r="G20" s="280" t="s">
        <v>106</v>
      </c>
      <c r="H20" s="217">
        <v>2224060</v>
      </c>
      <c r="I20" s="218" t="s">
        <v>22</v>
      </c>
      <c r="J20" s="219">
        <v>10</v>
      </c>
      <c r="K20" s="218" t="s">
        <v>22</v>
      </c>
      <c r="L20" s="331">
        <v>1</v>
      </c>
      <c r="M20" s="278" t="s">
        <v>24</v>
      </c>
      <c r="N20" s="217">
        <f t="shared" si="4"/>
        <v>22240600</v>
      </c>
      <c r="O20" s="267">
        <v>17792480</v>
      </c>
      <c r="P20" s="267">
        <f t="shared" si="5"/>
        <v>4448120</v>
      </c>
      <c r="Q20" s="267">
        <f t="shared" si="6"/>
        <v>0</v>
      </c>
      <c r="R20" s="267">
        <f t="shared" si="7"/>
        <v>11120300</v>
      </c>
      <c r="S20" s="267">
        <f t="shared" si="8"/>
        <v>11120300</v>
      </c>
      <c r="T20" s="267">
        <f t="shared" si="9"/>
        <v>0</v>
      </c>
      <c r="U20" s="267">
        <f t="shared" si="10"/>
        <v>22240600</v>
      </c>
      <c r="V20" s="267">
        <f t="shared" si="11"/>
        <v>0</v>
      </c>
      <c r="W20" s="267">
        <f t="shared" si="12"/>
        <v>0</v>
      </c>
      <c r="X20" s="267">
        <f t="shared" si="13"/>
        <v>0</v>
      </c>
      <c r="Y20" s="755">
        <f t="shared" si="14"/>
        <v>22240600</v>
      </c>
      <c r="Z20" s="274" t="s">
        <v>290</v>
      </c>
      <c r="AA20" s="268" t="s">
        <v>180</v>
      </c>
      <c r="AB20" s="274" t="s">
        <v>23</v>
      </c>
      <c r="AC20" s="257" t="s">
        <v>637</v>
      </c>
    </row>
    <row r="21" spans="1:29" ht="20.100000000000001" customHeight="1" x14ac:dyDescent="0.15">
      <c r="A21" s="108"/>
      <c r="B21" s="108"/>
      <c r="C21" s="108"/>
      <c r="D21" s="267"/>
      <c r="E21" s="267"/>
      <c r="F21" s="430"/>
      <c r="G21" s="280" t="s">
        <v>47</v>
      </c>
      <c r="H21" s="271"/>
      <c r="I21" s="259"/>
      <c r="J21" s="271"/>
      <c r="K21" s="259"/>
      <c r="L21" s="271"/>
      <c r="M21" s="271"/>
      <c r="N21" s="275"/>
      <c r="O21" s="276"/>
      <c r="P21" s="267"/>
      <c r="Q21" s="267"/>
      <c r="R21" s="267"/>
      <c r="S21" s="267"/>
      <c r="T21" s="267"/>
      <c r="U21" s="267"/>
      <c r="V21" s="267"/>
      <c r="W21" s="267"/>
      <c r="X21" s="267"/>
      <c r="Y21" s="755"/>
      <c r="Z21" s="274" t="s">
        <v>210</v>
      </c>
      <c r="AA21" s="268" t="s">
        <v>597</v>
      </c>
      <c r="AB21" s="274" t="s">
        <v>23</v>
      </c>
      <c r="AC21" s="257" t="s">
        <v>637</v>
      </c>
    </row>
    <row r="22" spans="1:29" ht="20.100000000000001" customHeight="1" x14ac:dyDescent="0.15">
      <c r="A22" s="108"/>
      <c r="B22" s="108"/>
      <c r="C22" s="108"/>
      <c r="D22" s="267"/>
      <c r="E22" s="267"/>
      <c r="F22" s="430"/>
      <c r="G22" s="280" t="s">
        <v>240</v>
      </c>
      <c r="H22" s="217">
        <v>2534620</v>
      </c>
      <c r="I22" s="218" t="s">
        <v>22</v>
      </c>
      <c r="J22" s="219">
        <v>3</v>
      </c>
      <c r="K22" s="218" t="s">
        <v>22</v>
      </c>
      <c r="L22" s="331">
        <v>1</v>
      </c>
      <c r="M22" s="278" t="s">
        <v>24</v>
      </c>
      <c r="N22" s="217">
        <f>SUM(H22*J22*L22)</f>
        <v>7603860</v>
      </c>
      <c r="O22" s="139">
        <v>7603860</v>
      </c>
      <c r="P22" s="267">
        <f>N22-O22</f>
        <v>0</v>
      </c>
      <c r="Q22" s="267">
        <f>IF(AA22="국비100%",N22*100%,IF(AA22="시도비100%",N22*0%,IF(AA22="시군구비100%",N22*0%,IF(AA22="국비30%, 시도비70%",N22*30%,IF(AA22="국비30%, 시도비20%, 시군구비50%",N22*30%,IF(AA22="국비50%, 시도비50%",N22*50%,IF(AA22="시도비50%, 시군구비50%",N22*0%,IF(AA22="국비30%, 시도비35%, 시군구비35%",N22*30%))))))))</f>
        <v>2281158</v>
      </c>
      <c r="R22" s="267">
        <f>IF(AA22="국비100%",N22*0%,IF(AA22="시도비100%",N22*100%,IF(AA22="시군구비100%",N22*0%,IF(AA22="국비30%, 시도비70%",N22*70%,IF(AA22="국비30%, 시도비20%, 시군구비50%",N22*20%,IF(AA22="국비50%, 시도비50%",N22*50%,IF(AA22="시도비50%, 시군구비50%",N22*50%,IF(AA22="국비30%, 시도비35%, 시군구비35%",N22*35%))))))))</f>
        <v>1520772</v>
      </c>
      <c r="S22" s="267">
        <f>IF(AA22="국비100%",N22*0%,IF(AA22="시도비100%",N22*0%,IF(AA22="시군구비100%",N22*100%,IF(AA22="국비30%, 시도비70%",N22*0%,IF(AA22="국비30%, 시도비20%, 시군구비50%",N22*50%,IF(AA22="국비50%, 시도비50%",N22*0%,IF(AA22="시도비50%, 시군구비50%",N22*50%,IF(AA22="국비30%, 시도비35%, 시군구비35%",N22*35%))))))))</f>
        <v>3801930</v>
      </c>
      <c r="T22" s="267">
        <f>IF(AA22="기타보조금",N22*100%,N22*0%)</f>
        <v>0</v>
      </c>
      <c r="U22" s="267">
        <f>SUM(Q22:T22)</f>
        <v>7603860</v>
      </c>
      <c r="V22" s="267">
        <f>IF(AA22="자부담",N22*100%,N22*0%)</f>
        <v>0</v>
      </c>
      <c r="W22" s="267">
        <f>IF(AA22="후원금",N22*100%,N22*0%)</f>
        <v>0</v>
      </c>
      <c r="X22" s="267">
        <f>IF(AA22="수익사업",N22*100%,N22*0%)</f>
        <v>0</v>
      </c>
      <c r="Y22" s="755">
        <f>SUM(U22:X22)</f>
        <v>7603860</v>
      </c>
      <c r="Z22" s="274" t="s">
        <v>210</v>
      </c>
      <c r="AA22" s="268" t="s">
        <v>597</v>
      </c>
      <c r="AB22" s="274" t="s">
        <v>23</v>
      </c>
      <c r="AC22" s="257" t="s">
        <v>637</v>
      </c>
    </row>
    <row r="23" spans="1:29" ht="20.100000000000001" customHeight="1" x14ac:dyDescent="0.15">
      <c r="A23" s="108"/>
      <c r="B23" s="108"/>
      <c r="C23" s="108"/>
      <c r="D23" s="267"/>
      <c r="E23" s="267"/>
      <c r="F23" s="430"/>
      <c r="G23" s="280" t="s">
        <v>364</v>
      </c>
      <c r="H23" s="217">
        <v>372560</v>
      </c>
      <c r="I23" s="218" t="s">
        <v>22</v>
      </c>
      <c r="J23" s="219">
        <v>1</v>
      </c>
      <c r="K23" s="218" t="s">
        <v>22</v>
      </c>
      <c r="L23" s="331">
        <v>1</v>
      </c>
      <c r="M23" s="278" t="s">
        <v>24</v>
      </c>
      <c r="N23" s="217">
        <f>SUM(H23*J23*L23)</f>
        <v>372560</v>
      </c>
      <c r="O23" s="139">
        <v>372560</v>
      </c>
      <c r="P23" s="267">
        <f>N23-O23</f>
        <v>0</v>
      </c>
      <c r="Q23" s="267">
        <f>IF(AA23="국비100%",N23*100%,IF(AA23="시도비100%",N23*0%,IF(AA23="시군구비100%",N23*0%,IF(AA23="국비30%, 시도비70%",N23*30%,IF(AA23="국비30%, 시도비20%, 시군구비50%",N23*30%,IF(AA23="국비50%, 시도비50%",N23*50%,IF(AA23="시도비50%, 시군구비50%",N23*0%,IF(AA23="국비30%, 시도비35%, 시군구비35%",N23*30%))))))))</f>
        <v>111768</v>
      </c>
      <c r="R23" s="267">
        <f>IF(AA23="국비100%",N23*0%,IF(AA23="시도비100%",N23*100%,IF(AA23="시군구비100%",N23*0%,IF(AA23="국비30%, 시도비70%",N23*70%,IF(AA23="국비30%, 시도비20%, 시군구비50%",N23*20%,IF(AA23="국비50%, 시도비50%",N23*50%,IF(AA23="시도비50%, 시군구비50%",N23*50%,IF(AA23="국비30%, 시도비35%, 시군구비35%",N23*35%))))))))</f>
        <v>74512</v>
      </c>
      <c r="S23" s="267">
        <f>IF(AA23="국비100%",N23*0%,IF(AA23="시도비100%",N23*0%,IF(AA23="시군구비100%",N23*100%,IF(AA23="국비30%, 시도비70%",N23*0%,IF(AA23="국비30%, 시도비20%, 시군구비50%",N23*50%,IF(AA23="국비50%, 시도비50%",N23*0%,IF(AA23="시도비50%, 시군구비50%",N23*50%,IF(AA23="국비30%, 시도비35%, 시군구비35%",N23*35%))))))))</f>
        <v>186280</v>
      </c>
      <c r="T23" s="267">
        <f>IF(AA23="기타보조금",N23*100%,N23*0%)</f>
        <v>0</v>
      </c>
      <c r="U23" s="267">
        <f>SUM(Q23:T23)</f>
        <v>372560</v>
      </c>
      <c r="V23" s="267">
        <f>IF(AA23="자부담",N23*100%,N23*0%)</f>
        <v>0</v>
      </c>
      <c r="W23" s="267">
        <f>IF(AA23="후원금",N23*100%,N23*0%)</f>
        <v>0</v>
      </c>
      <c r="X23" s="267">
        <f>IF(AA23="수익사업",N23*100%,N23*0%)</f>
        <v>0</v>
      </c>
      <c r="Y23" s="755">
        <f>SUM(U23:X23)</f>
        <v>372560</v>
      </c>
      <c r="Z23" s="274" t="s">
        <v>210</v>
      </c>
      <c r="AA23" s="268" t="s">
        <v>597</v>
      </c>
      <c r="AB23" s="274" t="s">
        <v>23</v>
      </c>
      <c r="AC23" s="257" t="s">
        <v>637</v>
      </c>
    </row>
    <row r="24" spans="1:29" ht="20.100000000000001" customHeight="1" x14ac:dyDescent="0.15">
      <c r="A24" s="108"/>
      <c r="B24" s="108"/>
      <c r="C24" s="108"/>
      <c r="D24" s="267"/>
      <c r="E24" s="267"/>
      <c r="F24" s="430"/>
      <c r="G24" s="280"/>
      <c r="H24" s="217">
        <v>1924880</v>
      </c>
      <c r="I24" s="218" t="s">
        <v>22</v>
      </c>
      <c r="J24" s="219">
        <v>7</v>
      </c>
      <c r="K24" s="218" t="s">
        <v>22</v>
      </c>
      <c r="L24" s="331">
        <v>1</v>
      </c>
      <c r="M24" s="278" t="s">
        <v>24</v>
      </c>
      <c r="N24" s="217">
        <f>SUM(H24*J24*L24)</f>
        <v>13474160</v>
      </c>
      <c r="O24" s="139">
        <v>9624400</v>
      </c>
      <c r="P24" s="267">
        <f>N24-O24</f>
        <v>3849760</v>
      </c>
      <c r="Q24" s="267">
        <f>IF(AA24="국비100%",N24*100%,IF(AA24="시도비100%",N24*0%,IF(AA24="시군구비100%",N24*0%,IF(AA24="국비30%, 시도비70%",N24*30%,IF(AA24="국비30%, 시도비20%, 시군구비50%",N24*30%,IF(AA24="국비50%, 시도비50%",N24*50%,IF(AA24="시도비50%, 시군구비50%",N24*0%,IF(AA24="국비30%, 시도비35%, 시군구비35%",N24*30%))))))))</f>
        <v>4042248</v>
      </c>
      <c r="R24" s="267">
        <f>IF(AA24="국비100%",N24*0%,IF(AA24="시도비100%",N24*100%,IF(AA24="시군구비100%",N24*0%,IF(AA24="국비30%, 시도비70%",N24*70%,IF(AA24="국비30%, 시도비20%, 시군구비50%",N24*20%,IF(AA24="국비50%, 시도비50%",N24*50%,IF(AA24="시도비50%, 시군구비50%",N24*50%,IF(AA24="국비30%, 시도비35%, 시군구비35%",N24*35%))))))))</f>
        <v>2694832</v>
      </c>
      <c r="S24" s="267">
        <f>IF(AA24="국비100%",N24*0%,IF(AA24="시도비100%",N24*0%,IF(AA24="시군구비100%",N24*100%,IF(AA24="국비30%, 시도비70%",N24*0%,IF(AA24="국비30%, 시도비20%, 시군구비50%",N24*50%,IF(AA24="국비50%, 시도비50%",N24*0%,IF(AA24="시도비50%, 시군구비50%",N24*50%,IF(AA24="국비30%, 시도비35%, 시군구비35%",N24*35%))))))))</f>
        <v>6737080</v>
      </c>
      <c r="T24" s="267">
        <f>IF(AA24="기타보조금",N24*100%,N24*0%)</f>
        <v>0</v>
      </c>
      <c r="U24" s="267">
        <f>SUM(Q24:T24)</f>
        <v>13474160</v>
      </c>
      <c r="V24" s="267">
        <f>IF(AA24="자부담",N24*100%,N24*0%)</f>
        <v>0</v>
      </c>
      <c r="W24" s="267">
        <f>IF(AA24="후원금",N24*100%,N24*0%)</f>
        <v>0</v>
      </c>
      <c r="X24" s="267">
        <f>IF(AA24="수익사업",N24*100%,N24*0%)</f>
        <v>0</v>
      </c>
      <c r="Y24" s="755">
        <f>SUM(U24:X24)</f>
        <v>13474160</v>
      </c>
      <c r="Z24" s="274" t="s">
        <v>210</v>
      </c>
      <c r="AA24" s="268" t="s">
        <v>597</v>
      </c>
      <c r="AB24" s="274" t="s">
        <v>23</v>
      </c>
      <c r="AC24" s="257" t="s">
        <v>637</v>
      </c>
    </row>
    <row r="25" spans="1:29" ht="20.100000000000001" customHeight="1" x14ac:dyDescent="0.15">
      <c r="A25" s="108"/>
      <c r="B25" s="108"/>
      <c r="C25" s="108"/>
      <c r="D25" s="267"/>
      <c r="E25" s="267"/>
      <c r="F25" s="430"/>
      <c r="G25" s="280" t="s">
        <v>367</v>
      </c>
      <c r="H25" s="217">
        <v>1894700</v>
      </c>
      <c r="I25" s="218" t="s">
        <v>22</v>
      </c>
      <c r="J25" s="219">
        <v>12</v>
      </c>
      <c r="K25" s="218" t="s">
        <v>22</v>
      </c>
      <c r="L25" s="331">
        <v>1</v>
      </c>
      <c r="M25" s="278" t="s">
        <v>24</v>
      </c>
      <c r="N25" s="217">
        <f>SUM(H25*J25*L25)</f>
        <v>22736400</v>
      </c>
      <c r="O25" s="139">
        <v>18947000</v>
      </c>
      <c r="P25" s="267">
        <f>N25-O25</f>
        <v>3789400</v>
      </c>
      <c r="Q25" s="267">
        <f>IF(AA25="국비100%",N25*100%,IF(AA25="시도비100%",N25*0%,IF(AA25="시군구비100%",N25*0%,IF(AA25="국비30%, 시도비70%",N25*30%,IF(AA25="국비30%, 시도비20%, 시군구비50%",N25*30%,IF(AA25="국비50%, 시도비50%",N25*50%,IF(AA25="시도비50%, 시군구비50%",N25*0%,IF(AA25="국비30%, 시도비35%, 시군구비35%",N25*30%))))))))</f>
        <v>6820920</v>
      </c>
      <c r="R25" s="267">
        <f>IF(AA25="국비100%",N25*0%,IF(AA25="시도비100%",N25*100%,IF(AA25="시군구비100%",N25*0%,IF(AA25="국비30%, 시도비70%",N25*70%,IF(AA25="국비30%, 시도비20%, 시군구비50%",N25*20%,IF(AA25="국비50%, 시도비50%",N25*50%,IF(AA25="시도비50%, 시군구비50%",N25*50%,IF(AA25="국비30%, 시도비35%, 시군구비35%",N25*35%))))))))</f>
        <v>4547280</v>
      </c>
      <c r="S25" s="267">
        <f>IF(AA25="국비100%",N25*0%,IF(AA25="시도비100%",N25*0%,IF(AA25="시군구비100%",N25*100%,IF(AA25="국비30%, 시도비70%",N25*0%,IF(AA25="국비30%, 시도비20%, 시군구비50%",N25*50%,IF(AA25="국비50%, 시도비50%",N25*0%,IF(AA25="시도비50%, 시군구비50%",N25*50%,IF(AA25="국비30%, 시도비35%, 시군구비35%",N25*35%))))))))</f>
        <v>11368200</v>
      </c>
      <c r="T25" s="267">
        <f>IF(AA25="기타보조금",N25*100%,N25*0%)</f>
        <v>0</v>
      </c>
      <c r="U25" s="267">
        <f>SUM(Q25:T25)</f>
        <v>22736400</v>
      </c>
      <c r="V25" s="267">
        <f>IF(AA25="자부담",N25*100%,N25*0%)</f>
        <v>0</v>
      </c>
      <c r="W25" s="267">
        <f>IF(AA25="후원금",N25*100%,N25*0%)</f>
        <v>0</v>
      </c>
      <c r="X25" s="267">
        <f>IF(AA25="수익사업",N25*100%,N25*0%)</f>
        <v>0</v>
      </c>
      <c r="Y25" s="755">
        <f>SUM(U25:X25)</f>
        <v>22736400</v>
      </c>
      <c r="Z25" s="274" t="s">
        <v>210</v>
      </c>
      <c r="AA25" s="268" t="s">
        <v>597</v>
      </c>
      <c r="AB25" s="274" t="s">
        <v>23</v>
      </c>
      <c r="AC25" s="257" t="s">
        <v>637</v>
      </c>
    </row>
    <row r="26" spans="1:29" ht="20.100000000000001" customHeight="1" x14ac:dyDescent="0.15">
      <c r="A26" s="108"/>
      <c r="B26" s="108"/>
      <c r="C26" s="108"/>
      <c r="D26" s="267"/>
      <c r="E26" s="267"/>
      <c r="F26" s="430"/>
      <c r="G26" s="280" t="s">
        <v>68</v>
      </c>
      <c r="H26" s="271"/>
      <c r="I26" s="271"/>
      <c r="J26" s="271"/>
      <c r="K26" s="271"/>
      <c r="L26" s="271"/>
      <c r="M26" s="271"/>
      <c r="N26" s="742"/>
      <c r="O26" s="276"/>
      <c r="P26" s="276"/>
      <c r="Q26" s="267"/>
      <c r="R26" s="267"/>
      <c r="S26" s="267"/>
      <c r="T26" s="267"/>
      <c r="U26" s="267"/>
      <c r="V26" s="267"/>
      <c r="W26" s="267"/>
      <c r="X26" s="267"/>
      <c r="Y26" s="755"/>
      <c r="Z26" s="268" t="s">
        <v>299</v>
      </c>
      <c r="AA26" s="274" t="s">
        <v>81</v>
      </c>
      <c r="AB26" s="274" t="s">
        <v>23</v>
      </c>
      <c r="AC26" s="257" t="s">
        <v>638</v>
      </c>
    </row>
    <row r="27" spans="1:29" ht="20.100000000000001" customHeight="1" x14ac:dyDescent="0.15">
      <c r="A27" s="108"/>
      <c r="B27" s="108"/>
      <c r="C27" s="108"/>
      <c r="D27" s="267"/>
      <c r="E27" s="267"/>
      <c r="F27" s="430"/>
      <c r="G27" s="280" t="s">
        <v>132</v>
      </c>
      <c r="H27" s="217">
        <v>3208740</v>
      </c>
      <c r="I27" s="334" t="s">
        <v>22</v>
      </c>
      <c r="J27" s="219">
        <v>7</v>
      </c>
      <c r="K27" s="334" t="s">
        <v>22</v>
      </c>
      <c r="L27" s="331">
        <v>1</v>
      </c>
      <c r="M27" s="278" t="s">
        <v>24</v>
      </c>
      <c r="N27" s="217">
        <f t="shared" ref="N27:N35" si="15">SUM(H27*J27*L27)</f>
        <v>22461180</v>
      </c>
      <c r="O27" s="267">
        <v>22461180</v>
      </c>
      <c r="P27" s="276">
        <f t="shared" ref="P27:P35" si="16">N27-O27</f>
        <v>0</v>
      </c>
      <c r="Q27" s="267">
        <f t="shared" ref="Q27:Q35" si="17">IF(AA27="국비100%",N27*100%,IF(AA27="시도비100%",N27*0%,IF(AA27="시군구비100%",N27*0%,IF(AA27="국비30%, 시도비70%",N27*30%,IF(AA27="국비30%, 시도비20%, 시군구비50%",N27*30%,IF(AA27="국비50%, 시도비50%",N27*50%,IF(AA27="시도비50%, 시군구비50%",N27*0%,IF(AA27="국비30%, 시도비35%, 시군구비35%",N27*30%))))))))</f>
        <v>6738354</v>
      </c>
      <c r="R27" s="267">
        <f t="shared" ref="R27:R35" si="18">IF(AA27="국비100%",N27*0%,IF(AA27="시도비100%",N27*100%,IF(AA27="시군구비100%",N27*0%,IF(AA27="국비30%, 시도비70%",N27*70%,IF(AA27="국비30%, 시도비20%, 시군구비50%",N27*20%,IF(AA27="국비50%, 시도비50%",N27*50%,IF(AA27="시도비50%, 시군구비50%",N27*50%,IF(AA27="국비30%, 시도비35%, 시군구비35%",N27*35%))))))))</f>
        <v>15722825.999999998</v>
      </c>
      <c r="S27" s="267">
        <f t="shared" ref="S27:S35" si="19">IF(AA27="국비100%",N27*0%,IF(AA27="시도비100%",N27*0%,IF(AA27="시군구비100%",N27*100%,IF(AA27="국비30%, 시도비70%",N27*0%,IF(AA27="국비30%, 시도비20%, 시군구비50%",N27*50%,IF(AA27="국비50%, 시도비50%",N27*0%,IF(AA27="시도비50%, 시군구비50%",N27*50%,IF(AA27="국비30%, 시도비35%, 시군구비35%",N27*35%))))))))</f>
        <v>0</v>
      </c>
      <c r="T27" s="267">
        <f t="shared" ref="T27:T35" si="20">IF(AA27="기타보조금",N27*100%,N27*0%)</f>
        <v>0</v>
      </c>
      <c r="U27" s="267">
        <f t="shared" ref="U27:U35" si="21">SUM(Q27:T27)</f>
        <v>22461180</v>
      </c>
      <c r="V27" s="267">
        <f t="shared" ref="V27:V35" si="22">IF(AA27="자부담",N27*100%,N27*0%)</f>
        <v>0</v>
      </c>
      <c r="W27" s="267">
        <f t="shared" ref="W27:W35" si="23">IF(AA27="후원금",N27*100%,N27*0%)</f>
        <v>0</v>
      </c>
      <c r="X27" s="267">
        <f t="shared" ref="X27:X35" si="24">IF(AA27="수익사업",N27*100%,N27*0%)</f>
        <v>0</v>
      </c>
      <c r="Y27" s="755">
        <f t="shared" ref="Y27:Y35" si="25">SUM(U27:X27)</f>
        <v>22461180</v>
      </c>
      <c r="Z27" s="268" t="s">
        <v>299</v>
      </c>
      <c r="AA27" s="274" t="s">
        <v>81</v>
      </c>
      <c r="AB27" s="274" t="s">
        <v>23</v>
      </c>
      <c r="AC27" s="257" t="s">
        <v>638</v>
      </c>
    </row>
    <row r="28" spans="1:29" ht="20.100000000000001" customHeight="1" x14ac:dyDescent="0.15">
      <c r="A28" s="108"/>
      <c r="B28" s="108"/>
      <c r="C28" s="108"/>
      <c r="D28" s="267"/>
      <c r="E28" s="267"/>
      <c r="F28" s="430"/>
      <c r="G28" s="280"/>
      <c r="H28" s="217">
        <v>3280570</v>
      </c>
      <c r="I28" s="334" t="s">
        <v>22</v>
      </c>
      <c r="J28" s="219">
        <v>5</v>
      </c>
      <c r="K28" s="334" t="s">
        <v>22</v>
      </c>
      <c r="L28" s="331">
        <v>1</v>
      </c>
      <c r="M28" s="278" t="s">
        <v>24</v>
      </c>
      <c r="N28" s="217">
        <f t="shared" si="15"/>
        <v>16402850</v>
      </c>
      <c r="O28" s="267">
        <v>9841710</v>
      </c>
      <c r="P28" s="276">
        <f t="shared" si="16"/>
        <v>6561140</v>
      </c>
      <c r="Q28" s="267">
        <f t="shared" si="17"/>
        <v>4920855</v>
      </c>
      <c r="R28" s="267">
        <f t="shared" si="18"/>
        <v>11481995</v>
      </c>
      <c r="S28" s="267">
        <f t="shared" si="19"/>
        <v>0</v>
      </c>
      <c r="T28" s="267">
        <f t="shared" si="20"/>
        <v>0</v>
      </c>
      <c r="U28" s="267">
        <f t="shared" si="21"/>
        <v>16402850</v>
      </c>
      <c r="V28" s="267">
        <f t="shared" si="22"/>
        <v>0</v>
      </c>
      <c r="W28" s="267">
        <f t="shared" si="23"/>
        <v>0</v>
      </c>
      <c r="X28" s="267">
        <f t="shared" si="24"/>
        <v>0</v>
      </c>
      <c r="Y28" s="755">
        <f t="shared" si="25"/>
        <v>16402850</v>
      </c>
      <c r="Z28" s="268" t="s">
        <v>299</v>
      </c>
      <c r="AA28" s="274" t="s">
        <v>81</v>
      </c>
      <c r="AB28" s="274" t="s">
        <v>23</v>
      </c>
      <c r="AC28" s="257" t="s">
        <v>638</v>
      </c>
    </row>
    <row r="29" spans="1:29" ht="20.100000000000001" customHeight="1" x14ac:dyDescent="0.15">
      <c r="A29" s="108"/>
      <c r="B29" s="108"/>
      <c r="C29" s="108"/>
      <c r="D29" s="267"/>
      <c r="E29" s="267"/>
      <c r="F29" s="430"/>
      <c r="G29" s="280" t="s">
        <v>48</v>
      </c>
      <c r="H29" s="217">
        <v>2968610</v>
      </c>
      <c r="I29" s="334" t="s">
        <v>22</v>
      </c>
      <c r="J29" s="219">
        <v>7</v>
      </c>
      <c r="K29" s="334" t="s">
        <v>22</v>
      </c>
      <c r="L29" s="331">
        <v>1</v>
      </c>
      <c r="M29" s="278" t="s">
        <v>24</v>
      </c>
      <c r="N29" s="217">
        <f t="shared" si="15"/>
        <v>20780270</v>
      </c>
      <c r="O29" s="267">
        <v>20780270</v>
      </c>
      <c r="P29" s="276">
        <f t="shared" si="16"/>
        <v>0</v>
      </c>
      <c r="Q29" s="267">
        <f t="shared" si="17"/>
        <v>6234081</v>
      </c>
      <c r="R29" s="267">
        <f t="shared" si="18"/>
        <v>14546189</v>
      </c>
      <c r="S29" s="267">
        <f t="shared" si="19"/>
        <v>0</v>
      </c>
      <c r="T29" s="267">
        <f t="shared" si="20"/>
        <v>0</v>
      </c>
      <c r="U29" s="267">
        <f t="shared" si="21"/>
        <v>20780270</v>
      </c>
      <c r="V29" s="267">
        <f t="shared" si="22"/>
        <v>0</v>
      </c>
      <c r="W29" s="267">
        <f t="shared" si="23"/>
        <v>0</v>
      </c>
      <c r="X29" s="267">
        <f t="shared" si="24"/>
        <v>0</v>
      </c>
      <c r="Y29" s="755">
        <f t="shared" si="25"/>
        <v>20780270</v>
      </c>
      <c r="Z29" s="268" t="s">
        <v>299</v>
      </c>
      <c r="AA29" s="274" t="s">
        <v>81</v>
      </c>
      <c r="AB29" s="274" t="s">
        <v>23</v>
      </c>
      <c r="AC29" s="257" t="s">
        <v>638</v>
      </c>
    </row>
    <row r="30" spans="1:29" ht="20.100000000000001" customHeight="1" x14ac:dyDescent="0.15">
      <c r="A30" s="108"/>
      <c r="B30" s="108"/>
      <c r="C30" s="108"/>
      <c r="D30" s="267"/>
      <c r="E30" s="267"/>
      <c r="F30" s="430"/>
      <c r="G30" s="280"/>
      <c r="H30" s="217">
        <v>3056830</v>
      </c>
      <c r="I30" s="334" t="s">
        <v>22</v>
      </c>
      <c r="J30" s="219">
        <v>5</v>
      </c>
      <c r="K30" s="334" t="s">
        <v>22</v>
      </c>
      <c r="L30" s="331">
        <v>1</v>
      </c>
      <c r="M30" s="278" t="s">
        <v>24</v>
      </c>
      <c r="N30" s="217">
        <f t="shared" si="15"/>
        <v>15284150</v>
      </c>
      <c r="O30" s="267">
        <v>9170490</v>
      </c>
      <c r="P30" s="276">
        <f t="shared" si="16"/>
        <v>6113660</v>
      </c>
      <c r="Q30" s="267">
        <f t="shared" si="17"/>
        <v>4585245</v>
      </c>
      <c r="R30" s="267">
        <f t="shared" si="18"/>
        <v>10698905</v>
      </c>
      <c r="S30" s="267">
        <f t="shared" si="19"/>
        <v>0</v>
      </c>
      <c r="T30" s="267">
        <f t="shared" si="20"/>
        <v>0</v>
      </c>
      <c r="U30" s="267">
        <f t="shared" si="21"/>
        <v>15284150</v>
      </c>
      <c r="V30" s="267">
        <f t="shared" si="22"/>
        <v>0</v>
      </c>
      <c r="W30" s="267">
        <f t="shared" si="23"/>
        <v>0</v>
      </c>
      <c r="X30" s="267">
        <f t="shared" si="24"/>
        <v>0</v>
      </c>
      <c r="Y30" s="755">
        <f t="shared" si="25"/>
        <v>15284150</v>
      </c>
      <c r="Z30" s="268" t="s">
        <v>299</v>
      </c>
      <c r="AA30" s="274" t="s">
        <v>81</v>
      </c>
      <c r="AB30" s="274" t="s">
        <v>23</v>
      </c>
      <c r="AC30" s="257" t="s">
        <v>638</v>
      </c>
    </row>
    <row r="31" spans="1:29" ht="20.100000000000001" customHeight="1" x14ac:dyDescent="0.15">
      <c r="A31" s="108"/>
      <c r="B31" s="108"/>
      <c r="C31" s="108"/>
      <c r="D31" s="267"/>
      <c r="E31" s="267"/>
      <c r="F31" s="430"/>
      <c r="G31" s="280" t="s">
        <v>128</v>
      </c>
      <c r="H31" s="217">
        <v>2139360</v>
      </c>
      <c r="I31" s="334" t="s">
        <v>22</v>
      </c>
      <c r="J31" s="219">
        <v>8</v>
      </c>
      <c r="K31" s="334" t="s">
        <v>22</v>
      </c>
      <c r="L31" s="331">
        <v>1</v>
      </c>
      <c r="M31" s="278" t="s">
        <v>24</v>
      </c>
      <c r="N31" s="217">
        <f t="shared" si="15"/>
        <v>17114880</v>
      </c>
      <c r="O31" s="267">
        <v>17114880</v>
      </c>
      <c r="P31" s="276">
        <f t="shared" si="16"/>
        <v>0</v>
      </c>
      <c r="Q31" s="267">
        <f t="shared" si="17"/>
        <v>5134464</v>
      </c>
      <c r="R31" s="267">
        <f t="shared" si="18"/>
        <v>11980416</v>
      </c>
      <c r="S31" s="267">
        <f t="shared" si="19"/>
        <v>0</v>
      </c>
      <c r="T31" s="267">
        <f t="shared" si="20"/>
        <v>0</v>
      </c>
      <c r="U31" s="267">
        <f t="shared" si="21"/>
        <v>17114880</v>
      </c>
      <c r="V31" s="267">
        <f t="shared" si="22"/>
        <v>0</v>
      </c>
      <c r="W31" s="267">
        <f t="shared" si="23"/>
        <v>0</v>
      </c>
      <c r="X31" s="267">
        <f t="shared" si="24"/>
        <v>0</v>
      </c>
      <c r="Y31" s="755">
        <f t="shared" si="25"/>
        <v>17114880</v>
      </c>
      <c r="Z31" s="268" t="s">
        <v>299</v>
      </c>
      <c r="AA31" s="274" t="s">
        <v>81</v>
      </c>
      <c r="AB31" s="274" t="s">
        <v>23</v>
      </c>
      <c r="AC31" s="257" t="s">
        <v>638</v>
      </c>
    </row>
    <row r="32" spans="1:29" ht="20.100000000000001" customHeight="1" x14ac:dyDescent="0.15">
      <c r="A32" s="108"/>
      <c r="B32" s="108"/>
      <c r="C32" s="108"/>
      <c r="D32" s="267"/>
      <c r="E32" s="267"/>
      <c r="F32" s="430"/>
      <c r="G32" s="280"/>
      <c r="H32" s="217">
        <v>2224060</v>
      </c>
      <c r="I32" s="334" t="s">
        <v>22</v>
      </c>
      <c r="J32" s="219">
        <v>4</v>
      </c>
      <c r="K32" s="334" t="s">
        <v>22</v>
      </c>
      <c r="L32" s="331">
        <v>1</v>
      </c>
      <c r="M32" s="278" t="s">
        <v>24</v>
      </c>
      <c r="N32" s="217">
        <f t="shared" si="15"/>
        <v>8896240</v>
      </c>
      <c r="O32" s="267">
        <v>4448120</v>
      </c>
      <c r="P32" s="276">
        <f t="shared" si="16"/>
        <v>4448120</v>
      </c>
      <c r="Q32" s="267">
        <f t="shared" si="17"/>
        <v>2668872</v>
      </c>
      <c r="R32" s="267">
        <f t="shared" si="18"/>
        <v>6227368</v>
      </c>
      <c r="S32" s="267">
        <f t="shared" si="19"/>
        <v>0</v>
      </c>
      <c r="T32" s="267">
        <f t="shared" si="20"/>
        <v>0</v>
      </c>
      <c r="U32" s="267">
        <f t="shared" si="21"/>
        <v>8896240</v>
      </c>
      <c r="V32" s="267">
        <f t="shared" si="22"/>
        <v>0</v>
      </c>
      <c r="W32" s="267">
        <f t="shared" si="23"/>
        <v>0</v>
      </c>
      <c r="X32" s="267">
        <f t="shared" si="24"/>
        <v>0</v>
      </c>
      <c r="Y32" s="755">
        <f t="shared" si="25"/>
        <v>8896240</v>
      </c>
      <c r="Z32" s="268" t="s">
        <v>299</v>
      </c>
      <c r="AA32" s="274" t="s">
        <v>81</v>
      </c>
      <c r="AB32" s="274" t="s">
        <v>23</v>
      </c>
      <c r="AC32" s="257" t="s">
        <v>638</v>
      </c>
    </row>
    <row r="33" spans="1:29" ht="20.100000000000001" customHeight="1" x14ac:dyDescent="0.15">
      <c r="A33" s="106"/>
      <c r="B33" s="106"/>
      <c r="C33" s="106"/>
      <c r="D33" s="320"/>
      <c r="E33" s="320"/>
      <c r="F33" s="565"/>
      <c r="G33" s="378" t="s">
        <v>146</v>
      </c>
      <c r="H33" s="239">
        <v>1894700</v>
      </c>
      <c r="I33" s="240" t="s">
        <v>22</v>
      </c>
      <c r="J33" s="241">
        <v>11</v>
      </c>
      <c r="K33" s="240" t="s">
        <v>22</v>
      </c>
      <c r="L33" s="368">
        <v>1</v>
      </c>
      <c r="M33" s="367" t="s">
        <v>24</v>
      </c>
      <c r="N33" s="239">
        <f t="shared" si="15"/>
        <v>20841700</v>
      </c>
      <c r="O33" s="320">
        <v>18947000</v>
      </c>
      <c r="P33" s="320">
        <f t="shared" si="16"/>
        <v>1894700</v>
      </c>
      <c r="Q33" s="320">
        <f t="shared" si="17"/>
        <v>6252510</v>
      </c>
      <c r="R33" s="320">
        <f t="shared" si="18"/>
        <v>14589190</v>
      </c>
      <c r="S33" s="320">
        <f t="shared" si="19"/>
        <v>0</v>
      </c>
      <c r="T33" s="320">
        <f t="shared" si="20"/>
        <v>0</v>
      </c>
      <c r="U33" s="320">
        <f t="shared" si="21"/>
        <v>20841700</v>
      </c>
      <c r="V33" s="320">
        <f t="shared" si="22"/>
        <v>0</v>
      </c>
      <c r="W33" s="320">
        <f t="shared" si="23"/>
        <v>0</v>
      </c>
      <c r="X33" s="320">
        <f t="shared" si="24"/>
        <v>0</v>
      </c>
      <c r="Y33" s="755">
        <f t="shared" si="25"/>
        <v>20841700</v>
      </c>
      <c r="Z33" s="268" t="s">
        <v>299</v>
      </c>
      <c r="AA33" s="274" t="s">
        <v>81</v>
      </c>
      <c r="AB33" s="274" t="s">
        <v>23</v>
      </c>
      <c r="AC33" s="257" t="s">
        <v>638</v>
      </c>
    </row>
    <row r="34" spans="1:29" ht="20.100000000000001" customHeight="1" x14ac:dyDescent="0.15">
      <c r="A34" s="112"/>
      <c r="B34" s="112"/>
      <c r="C34" s="112"/>
      <c r="D34" s="286"/>
      <c r="E34" s="286"/>
      <c r="F34" s="566"/>
      <c r="G34" s="365"/>
      <c r="H34" s="244">
        <v>1924880</v>
      </c>
      <c r="I34" s="235" t="s">
        <v>22</v>
      </c>
      <c r="J34" s="236">
        <v>1</v>
      </c>
      <c r="K34" s="235" t="s">
        <v>22</v>
      </c>
      <c r="L34" s="369">
        <v>1</v>
      </c>
      <c r="M34" s="237" t="s">
        <v>24</v>
      </c>
      <c r="N34" s="244">
        <f t="shared" si="15"/>
        <v>1924880</v>
      </c>
      <c r="O34" s="286">
        <v>0</v>
      </c>
      <c r="P34" s="286">
        <f t="shared" si="16"/>
        <v>1924880</v>
      </c>
      <c r="Q34" s="286">
        <f t="shared" si="17"/>
        <v>577464</v>
      </c>
      <c r="R34" s="286">
        <f t="shared" si="18"/>
        <v>1347416</v>
      </c>
      <c r="S34" s="286">
        <f t="shared" si="19"/>
        <v>0</v>
      </c>
      <c r="T34" s="286">
        <f t="shared" si="20"/>
        <v>0</v>
      </c>
      <c r="U34" s="286">
        <f t="shared" si="21"/>
        <v>1924880</v>
      </c>
      <c r="V34" s="286">
        <f t="shared" si="22"/>
        <v>0</v>
      </c>
      <c r="W34" s="286">
        <f t="shared" si="23"/>
        <v>0</v>
      </c>
      <c r="X34" s="286">
        <f t="shared" si="24"/>
        <v>0</v>
      </c>
      <c r="Y34" s="755">
        <f t="shared" si="25"/>
        <v>1924880</v>
      </c>
      <c r="Z34" s="268" t="s">
        <v>299</v>
      </c>
      <c r="AA34" s="274" t="s">
        <v>81</v>
      </c>
      <c r="AB34" s="274" t="s">
        <v>23</v>
      </c>
      <c r="AC34" s="257" t="s">
        <v>638</v>
      </c>
    </row>
    <row r="35" spans="1:29" ht="20.100000000000001" customHeight="1" x14ac:dyDescent="0.15">
      <c r="A35" s="108"/>
      <c r="B35" s="108"/>
      <c r="C35" s="108"/>
      <c r="D35" s="267"/>
      <c r="E35" s="267"/>
      <c r="F35" s="430"/>
      <c r="G35" s="280" t="s">
        <v>76</v>
      </c>
      <c r="H35" s="217">
        <v>1822500</v>
      </c>
      <c r="I35" s="334" t="s">
        <v>22</v>
      </c>
      <c r="J35" s="219">
        <v>12</v>
      </c>
      <c r="K35" s="334" t="s">
        <v>22</v>
      </c>
      <c r="L35" s="331">
        <v>1</v>
      </c>
      <c r="M35" s="278" t="s">
        <v>24</v>
      </c>
      <c r="N35" s="217">
        <f t="shared" si="15"/>
        <v>21870000</v>
      </c>
      <c r="O35" s="267">
        <v>18225000</v>
      </c>
      <c r="P35" s="276">
        <f t="shared" si="16"/>
        <v>3645000</v>
      </c>
      <c r="Q35" s="267">
        <f t="shared" si="17"/>
        <v>6561000</v>
      </c>
      <c r="R35" s="267">
        <f t="shared" si="18"/>
        <v>15308999.999999998</v>
      </c>
      <c r="S35" s="267">
        <f t="shared" si="19"/>
        <v>0</v>
      </c>
      <c r="T35" s="267">
        <f t="shared" si="20"/>
        <v>0</v>
      </c>
      <c r="U35" s="267">
        <f t="shared" si="21"/>
        <v>21870000</v>
      </c>
      <c r="V35" s="267">
        <f t="shared" si="22"/>
        <v>0</v>
      </c>
      <c r="W35" s="267">
        <f t="shared" si="23"/>
        <v>0</v>
      </c>
      <c r="X35" s="267">
        <f t="shared" si="24"/>
        <v>0</v>
      </c>
      <c r="Y35" s="755">
        <f t="shared" si="25"/>
        <v>21870000</v>
      </c>
      <c r="Z35" s="268" t="s">
        <v>299</v>
      </c>
      <c r="AA35" s="274" t="s">
        <v>81</v>
      </c>
      <c r="AB35" s="274" t="s">
        <v>23</v>
      </c>
      <c r="AC35" s="257" t="s">
        <v>638</v>
      </c>
    </row>
    <row r="36" spans="1:29" ht="20.100000000000001" customHeight="1" x14ac:dyDescent="0.15">
      <c r="A36" s="108"/>
      <c r="B36" s="108"/>
      <c r="C36" s="108"/>
      <c r="D36" s="267"/>
      <c r="E36" s="267"/>
      <c r="F36" s="430"/>
      <c r="G36" s="280" t="s">
        <v>333</v>
      </c>
      <c r="H36" s="217"/>
      <c r="I36" s="334"/>
      <c r="J36" s="219"/>
      <c r="K36" s="334"/>
      <c r="L36" s="331"/>
      <c r="M36" s="278"/>
      <c r="N36" s="740"/>
      <c r="O36" s="267"/>
      <c r="P36" s="276"/>
      <c r="Q36" s="267"/>
      <c r="R36" s="267"/>
      <c r="S36" s="267"/>
      <c r="T36" s="267"/>
      <c r="U36" s="267"/>
      <c r="V36" s="267"/>
      <c r="W36" s="267"/>
      <c r="X36" s="267"/>
      <c r="Y36" s="755"/>
      <c r="Z36" s="268" t="s">
        <v>26</v>
      </c>
      <c r="AA36" s="274" t="s">
        <v>81</v>
      </c>
      <c r="AB36" s="274" t="s">
        <v>23</v>
      </c>
      <c r="AC36" s="257" t="s">
        <v>638</v>
      </c>
    </row>
    <row r="37" spans="1:29" ht="20.100000000000001" customHeight="1" x14ac:dyDescent="0.15">
      <c r="A37" s="108"/>
      <c r="B37" s="108"/>
      <c r="C37" s="108"/>
      <c r="D37" s="267"/>
      <c r="E37" s="267"/>
      <c r="F37" s="430"/>
      <c r="G37" s="280" t="s">
        <v>146</v>
      </c>
      <c r="H37" s="217">
        <v>1894700</v>
      </c>
      <c r="I37" s="334" t="s">
        <v>22</v>
      </c>
      <c r="J37" s="219">
        <v>8</v>
      </c>
      <c r="K37" s="334" t="s">
        <v>22</v>
      </c>
      <c r="L37" s="331">
        <v>1</v>
      </c>
      <c r="M37" s="278" t="s">
        <v>24</v>
      </c>
      <c r="N37" s="217">
        <f>SUM(H37*J37*L37)</f>
        <v>15157600</v>
      </c>
      <c r="O37" s="267">
        <v>15157600</v>
      </c>
      <c r="P37" s="276">
        <f>N37-O37</f>
        <v>0</v>
      </c>
      <c r="Q37" s="267">
        <f>IF(AA37="국비100%",N37*100%,IF(AA37="시도비100%",N37*0%,IF(AA37="시군구비100%",N37*0%,IF(AA37="국비30%, 시도비70%",N37*30%,IF(AA37="국비30%, 시도비20%, 시군구비50%",N37*30%,IF(AA37="국비50%, 시도비50%",N37*50%,IF(AA37="시도비50%, 시군구비50%",N37*0%,IF(AA37="국비30%, 시도비35%, 시군구비35%",N37*30%))))))))</f>
        <v>4547280</v>
      </c>
      <c r="R37" s="267">
        <f>IF(AA37="국비100%",N37*0%,IF(AA37="시도비100%",N37*100%,IF(AA37="시군구비100%",N37*0%,IF(AA37="국비30%, 시도비70%",N37*70%,IF(AA37="국비30%, 시도비20%, 시군구비50%",N37*20%,IF(AA37="국비50%, 시도비50%",N37*50%,IF(AA37="시도비50%, 시군구비50%",N37*50%,IF(AA37="국비30%, 시도비35%, 시군구비35%",N37*35%))))))))</f>
        <v>10610320</v>
      </c>
      <c r="S37" s="267">
        <f>IF(AA37="국비100%",N37*0%,IF(AA37="시도비100%",N37*0%,IF(AA37="시군구비100%",N37*100%,IF(AA37="국비30%, 시도비70%",N37*0%,IF(AA37="국비30%, 시도비20%, 시군구비50%",N37*50%,IF(AA37="국비50%, 시도비50%",N37*0%,IF(AA37="시도비50%, 시군구비50%",N37*50%,IF(AA37="국비30%, 시도비35%, 시군구비35%",N37*35%))))))))</f>
        <v>0</v>
      </c>
      <c r="T37" s="267">
        <f>IF(AA37="기타보조금",N37*100%,N37*0%)</f>
        <v>0</v>
      </c>
      <c r="U37" s="267">
        <f>SUM(Q37:T37)</f>
        <v>15157600</v>
      </c>
      <c r="V37" s="267">
        <f>IF(AA37="자부담",N37*100%,N37*0%)</f>
        <v>0</v>
      </c>
      <c r="W37" s="267">
        <f>IF(AA37="후원금",N37*100%,N37*0%)</f>
        <v>0</v>
      </c>
      <c r="X37" s="267">
        <f>IF(AA37="수익사업",N37*100%,N37*0%)</f>
        <v>0</v>
      </c>
      <c r="Y37" s="755">
        <f>SUM(U37:X37)</f>
        <v>15157600</v>
      </c>
      <c r="Z37" s="268" t="s">
        <v>26</v>
      </c>
      <c r="AA37" s="274" t="s">
        <v>81</v>
      </c>
      <c r="AB37" s="274" t="s">
        <v>23</v>
      </c>
      <c r="AC37" s="257" t="s">
        <v>638</v>
      </c>
    </row>
    <row r="38" spans="1:29" ht="20.100000000000001" customHeight="1" x14ac:dyDescent="0.15">
      <c r="A38" s="108"/>
      <c r="B38" s="108"/>
      <c r="C38" s="108"/>
      <c r="D38" s="267"/>
      <c r="E38" s="267"/>
      <c r="F38" s="430"/>
      <c r="G38" s="280"/>
      <c r="H38" s="217">
        <v>1924880</v>
      </c>
      <c r="I38" s="334" t="s">
        <v>22</v>
      </c>
      <c r="J38" s="219">
        <v>4</v>
      </c>
      <c r="K38" s="334" t="s">
        <v>22</v>
      </c>
      <c r="L38" s="331">
        <v>1</v>
      </c>
      <c r="M38" s="278" t="s">
        <v>24</v>
      </c>
      <c r="N38" s="217">
        <f>ROUNDUP(H38*J38*L38,-1)</f>
        <v>7699520</v>
      </c>
      <c r="O38" s="267">
        <v>3849760</v>
      </c>
      <c r="P38" s="276">
        <f>N38-O38</f>
        <v>3849760</v>
      </c>
      <c r="Q38" s="267">
        <f>IF(AA38="국비100%",N38*100%,IF(AA38="시도비100%",N38*0%,IF(AA38="시군구비100%",N38*0%,IF(AA38="국비30%, 시도비70%",N38*30%,IF(AA38="국비30%, 시도비20%, 시군구비50%",N38*30%,IF(AA38="국비50%, 시도비50%",N38*50%,IF(AA38="시도비50%, 시군구비50%",N38*0%,IF(AA38="국비30%, 시도비35%, 시군구비35%",N38*30%))))))))</f>
        <v>2309856</v>
      </c>
      <c r="R38" s="267">
        <f>IF(AA38="국비100%",N38*0%,IF(AA38="시도비100%",N38*100%,IF(AA38="시군구비100%",N38*0%,IF(AA38="국비30%, 시도비70%",N38*70%,IF(AA38="국비30%, 시도비20%, 시군구비50%",N38*20%,IF(AA38="국비50%, 시도비50%",N38*50%,IF(AA38="시도비50%, 시군구비50%",N38*50%,IF(AA38="국비30%, 시도비35%, 시군구비35%",N38*35%))))))))</f>
        <v>5389664</v>
      </c>
      <c r="S38" s="267">
        <f>IF(AA38="국비100%",N38*0%,IF(AA38="시도비100%",N38*0%,IF(AA38="시군구비100%",N38*100%,IF(AA38="국비30%, 시도비70%",N38*0%,IF(AA38="국비30%, 시도비20%, 시군구비50%",N38*50%,IF(AA38="국비50%, 시도비50%",N38*0%,IF(AA38="시도비50%, 시군구비50%",N38*50%,IF(AA38="국비30%, 시도비35%, 시군구비35%",N38*35%))))))))</f>
        <v>0</v>
      </c>
      <c r="T38" s="267">
        <f>IF(AA38="기타보조금",N38*100%,N38*0%)</f>
        <v>0</v>
      </c>
      <c r="U38" s="267">
        <f>SUM(Q38:T38)</f>
        <v>7699520</v>
      </c>
      <c r="V38" s="267">
        <f>IF(AA38="자부담",N38*100%,N38*0%)</f>
        <v>0</v>
      </c>
      <c r="W38" s="267">
        <f>IF(AA38="후원금",N38*100%,N38*0%)</f>
        <v>0</v>
      </c>
      <c r="X38" s="267">
        <f>IF(AA38="수익사업",N38*100%,N38*0%)</f>
        <v>0</v>
      </c>
      <c r="Y38" s="755">
        <f>SUM(U38:X38)</f>
        <v>7699520</v>
      </c>
      <c r="Z38" s="268" t="s">
        <v>26</v>
      </c>
      <c r="AA38" s="274" t="s">
        <v>81</v>
      </c>
      <c r="AB38" s="274" t="s">
        <v>23</v>
      </c>
      <c r="AC38" s="257" t="s">
        <v>638</v>
      </c>
    </row>
    <row r="39" spans="1:29" ht="20.100000000000001" customHeight="1" x14ac:dyDescent="0.15">
      <c r="A39" s="108"/>
      <c r="B39" s="108"/>
      <c r="C39" s="108"/>
      <c r="D39" s="267"/>
      <c r="E39" s="267"/>
      <c r="F39" s="430"/>
      <c r="G39" s="345" t="s">
        <v>343</v>
      </c>
      <c r="H39" s="217"/>
      <c r="I39" s="259"/>
      <c r="J39" s="271"/>
      <c r="K39" s="259"/>
      <c r="L39" s="271"/>
      <c r="M39" s="271"/>
      <c r="N39" s="742"/>
      <c r="O39" s="276"/>
      <c r="P39" s="276"/>
      <c r="Q39" s="267"/>
      <c r="R39" s="267"/>
      <c r="S39" s="267"/>
      <c r="T39" s="267"/>
      <c r="U39" s="267"/>
      <c r="V39" s="267"/>
      <c r="W39" s="267"/>
      <c r="X39" s="267"/>
      <c r="Y39" s="760"/>
      <c r="Z39" s="274" t="s">
        <v>300</v>
      </c>
      <c r="AA39" s="274" t="s">
        <v>81</v>
      </c>
      <c r="AB39" s="274" t="s">
        <v>23</v>
      </c>
      <c r="AC39" s="257" t="s">
        <v>636</v>
      </c>
    </row>
    <row r="40" spans="1:29" ht="20.100000000000001" customHeight="1" x14ac:dyDescent="0.15">
      <c r="A40" s="108"/>
      <c r="B40" s="108"/>
      <c r="C40" s="108"/>
      <c r="D40" s="267"/>
      <c r="E40" s="267"/>
      <c r="F40" s="430"/>
      <c r="G40" s="273" t="s">
        <v>556</v>
      </c>
      <c r="H40" s="217">
        <v>2030100</v>
      </c>
      <c r="I40" s="335" t="s">
        <v>22</v>
      </c>
      <c r="J40" s="219">
        <v>3</v>
      </c>
      <c r="K40" s="725" t="s">
        <v>22</v>
      </c>
      <c r="L40" s="327">
        <v>1</v>
      </c>
      <c r="M40" s="331" t="s">
        <v>24</v>
      </c>
      <c r="N40" s="217">
        <f>SUM(H40*J40*L40)</f>
        <v>6090300</v>
      </c>
      <c r="O40" s="267">
        <v>6090300</v>
      </c>
      <c r="P40" s="276">
        <f>N40-O40</f>
        <v>0</v>
      </c>
      <c r="Q40" s="267">
        <f>IF(AA40="국비100%",N40*100%,IF(AA40="시도비100%",N40*0%,IF(AA40="시군구비100%",N40*0%,IF(AA40="국비30%, 시도비70%",N40*30%,IF(AA40="국비50%, 시도비50%",N40*50%,IF(AA40="시도비50%, 시군구비50%",N40*0%,IF(AA40="국비30%, 시도비35%, 시군구비35%",N40*30%)))))))</f>
        <v>1827090</v>
      </c>
      <c r="R40" s="267">
        <f>IF(AA40="국비100%",N40*0%,IF(AA40="시도비100%",N40*100%,IF(AA40="시군구비100%",N40*0%,IF(AA40="국비30%, 시도비70%",N40*70%,IF(AA40="국비50%, 시도비50%",N40*50%,IF(AA40="시도비50%, 시군구비50%",N40*50%,IF(AA40="국비30%, 시도비35%, 시군구비35%",N40*35%)))))))</f>
        <v>4263210</v>
      </c>
      <c r="S40" s="267">
        <f>IF(AA40="국비100%",N40*0%,IF(AA40="시도비100%",N40*0%,IF(AA40="시군구비100%",N40*100%,IF(AA40="국비30%, 시도비70%",N40*0%,IF(AA40="국비50%, 시도비50%",N40*0%,IF(AA40="시도비50%, 시군구비50%",N40*50%,IF(AA40="국비30%, 시도비35%, 시군구비35%",N40*35%)))))))</f>
        <v>0</v>
      </c>
      <c r="T40" s="267">
        <f>IF(AA40="기타보조금",N40*100%,N40*0%)</f>
        <v>0</v>
      </c>
      <c r="U40" s="267">
        <f>SUM(Q40:T40)</f>
        <v>6090300</v>
      </c>
      <c r="V40" s="267">
        <f>IF(AA40="자부담",N40*100%,N40*0%)</f>
        <v>0</v>
      </c>
      <c r="W40" s="267">
        <f>IF(AA40="후원금",N40*100%,N40*0%)</f>
        <v>0</v>
      </c>
      <c r="X40" s="267">
        <f>IF(AA40="수익사업",N40*100%,N40*0%)</f>
        <v>0</v>
      </c>
      <c r="Y40" s="760">
        <f>SUM(U40:X40)</f>
        <v>6090300</v>
      </c>
      <c r="Z40" s="274" t="s">
        <v>300</v>
      </c>
      <c r="AA40" s="274" t="s">
        <v>81</v>
      </c>
      <c r="AB40" s="274" t="s">
        <v>23</v>
      </c>
      <c r="AC40" s="257" t="s">
        <v>636</v>
      </c>
    </row>
    <row r="41" spans="1:29" ht="20.100000000000001" customHeight="1" x14ac:dyDescent="0.15">
      <c r="A41" s="108"/>
      <c r="B41" s="108"/>
      <c r="C41" s="108"/>
      <c r="D41" s="267"/>
      <c r="E41" s="267"/>
      <c r="F41" s="430"/>
      <c r="G41" s="273" t="s">
        <v>542</v>
      </c>
      <c r="H41" s="217">
        <v>2103060</v>
      </c>
      <c r="I41" s="335" t="s">
        <v>22</v>
      </c>
      <c r="J41" s="219">
        <v>9</v>
      </c>
      <c r="K41" s="725" t="s">
        <v>22</v>
      </c>
      <c r="L41" s="327">
        <v>1</v>
      </c>
      <c r="M41" s="331" t="s">
        <v>24</v>
      </c>
      <c r="N41" s="217">
        <f>SUM(H41*J41*L41)</f>
        <v>18927540</v>
      </c>
      <c r="O41" s="267">
        <v>14721420</v>
      </c>
      <c r="P41" s="276">
        <f>N41-O41</f>
        <v>4206120</v>
      </c>
      <c r="Q41" s="267">
        <f>IF(AA41="국비100%",N41*100%,IF(AA41="시도비100%",N41*0%,IF(AA41="시군구비100%",N41*0%,IF(AA41="국비30%, 시도비70%",N41*30%,IF(AA41="국비50%, 시도비50%",N41*50%,IF(AA41="시도비50%, 시군구비50%",N41*0%,IF(AA41="국비30%, 시도비35%, 시군구비35%",N41*30%)))))))</f>
        <v>5678262</v>
      </c>
      <c r="R41" s="267">
        <f>IF(AA41="국비100%",N41*0%,IF(AA41="시도비100%",N41*100%,IF(AA41="시군구비100%",N41*0%,IF(AA41="국비30%, 시도비70%",N41*70%,IF(AA41="국비50%, 시도비50%",N41*50%,IF(AA41="시도비50%, 시군구비50%",N41*50%,IF(AA41="국비30%, 시도비35%, 시군구비35%",N41*35%)))))))</f>
        <v>13249278</v>
      </c>
      <c r="S41" s="267">
        <f>IF(AA41="국비100%",N41*0%,IF(AA41="시도비100%",N41*0%,IF(AA41="시군구비100%",N41*100%,IF(AA41="국비30%, 시도비70%",N41*0%,IF(AA41="국비50%, 시도비50%",N41*0%,IF(AA41="시도비50%, 시군구비50%",N41*50%,IF(AA41="국비30%, 시도비35%, 시군구비35%",N41*35%)))))))</f>
        <v>0</v>
      </c>
      <c r="T41" s="267">
        <f>IF(AA41="기타보조금",N41*100%,N41*0%)</f>
        <v>0</v>
      </c>
      <c r="U41" s="267">
        <f>SUM(Q41:T41)</f>
        <v>18927540</v>
      </c>
      <c r="V41" s="267">
        <f>IF(AA41="자부담",N41*100%,N41*0%)</f>
        <v>0</v>
      </c>
      <c r="W41" s="267">
        <f>IF(AA41="후원금",N41*100%,N41*0%)</f>
        <v>0</v>
      </c>
      <c r="X41" s="267">
        <f>IF(AA41="수익사업",N41*100%,N41*0%)</f>
        <v>0</v>
      </c>
      <c r="Y41" s="760">
        <f>SUM(U41:X41)</f>
        <v>18927540</v>
      </c>
      <c r="Z41" s="274" t="s">
        <v>300</v>
      </c>
      <c r="AA41" s="274" t="s">
        <v>81</v>
      </c>
      <c r="AB41" s="274" t="s">
        <v>23</v>
      </c>
      <c r="AC41" s="257" t="s">
        <v>636</v>
      </c>
    </row>
    <row r="42" spans="1:29" ht="20.100000000000001" customHeight="1" x14ac:dyDescent="0.15">
      <c r="A42" s="108"/>
      <c r="B42" s="108"/>
      <c r="C42" s="108"/>
      <c r="D42" s="267"/>
      <c r="E42" s="267"/>
      <c r="F42" s="430"/>
      <c r="G42" s="345" t="s">
        <v>201</v>
      </c>
      <c r="H42" s="217"/>
      <c r="I42" s="259"/>
      <c r="J42" s="271"/>
      <c r="K42" s="259"/>
      <c r="L42" s="271"/>
      <c r="M42" s="271"/>
      <c r="N42" s="275"/>
      <c r="O42" s="276"/>
      <c r="P42" s="276"/>
      <c r="Q42" s="267"/>
      <c r="R42" s="267"/>
      <c r="S42" s="267"/>
      <c r="T42" s="267"/>
      <c r="U42" s="267"/>
      <c r="V42" s="267"/>
      <c r="W42" s="267"/>
      <c r="X42" s="267"/>
      <c r="Y42" s="760"/>
      <c r="Z42" s="274" t="s">
        <v>297</v>
      </c>
      <c r="AA42" s="274" t="s">
        <v>81</v>
      </c>
      <c r="AB42" s="274" t="s">
        <v>23</v>
      </c>
      <c r="AC42" s="257" t="s">
        <v>636</v>
      </c>
    </row>
    <row r="43" spans="1:29" ht="20.100000000000001" customHeight="1" x14ac:dyDescent="0.15">
      <c r="A43" s="108"/>
      <c r="B43" s="108"/>
      <c r="C43" s="108"/>
      <c r="D43" s="267"/>
      <c r="E43" s="267"/>
      <c r="F43" s="430"/>
      <c r="G43" s="273" t="s">
        <v>342</v>
      </c>
      <c r="H43" s="217">
        <v>1950060</v>
      </c>
      <c r="I43" s="218" t="s">
        <v>22</v>
      </c>
      <c r="J43" s="219">
        <v>12</v>
      </c>
      <c r="K43" s="218" t="s">
        <v>22</v>
      </c>
      <c r="L43" s="331">
        <v>1</v>
      </c>
      <c r="M43" s="278" t="s">
        <v>24</v>
      </c>
      <c r="N43" s="221">
        <f>SUM(H43*J43*L43)</f>
        <v>23400720</v>
      </c>
      <c r="O43" s="267">
        <v>19500600</v>
      </c>
      <c r="P43" s="276">
        <f>N43-O43</f>
        <v>3900120</v>
      </c>
      <c r="Q43" s="267">
        <f>IF(AA43="국비100%",N43*100%,IF(AA43="시도비100%",N43*0%,IF(AA43="시군구비100%",N43*0%,IF(AA43="국비30%, 시도비70%",N43*30%,IF(AA43="국비50%, 시도비50%",N43*50%,IF(AA43="시도비50%, 시군구비50%",N43*0%,IF(AA43="국비30%, 시도비35%, 시군구비35%",N43*30%)))))))</f>
        <v>7020216</v>
      </c>
      <c r="R43" s="267">
        <f>IF(AA43="국비100%",N43*0%,IF(AA43="시도비100%",N43*100%,IF(AA43="시군구비100%",N43*0%,IF(AA43="국비30%, 시도비70%",N43*70%,IF(AA43="국비50%, 시도비50%",N43*50%,IF(AA43="시도비50%, 시군구비50%",N43*50%,IF(AA43="국비30%, 시도비35%, 시군구비35%",N43*35%)))))))</f>
        <v>16380503.999999998</v>
      </c>
      <c r="S43" s="267">
        <f>IF(AA43="국비100%",N43*0%,IF(AA43="시도비100%",N43*0%,IF(AA43="시군구비100%",N43*100%,IF(AA43="국비30%, 시도비70%",N43*0%,IF(AA43="국비50%, 시도비50%",N43*0%,IF(AA43="시도비50%, 시군구비50%",N43*50%,IF(AA43="국비30%, 시도비35%, 시군구비35%",N43*35%)))))))</f>
        <v>0</v>
      </c>
      <c r="T43" s="267">
        <f>IF(AA43="기타보조금",N43*100%,N43*0%)</f>
        <v>0</v>
      </c>
      <c r="U43" s="267">
        <f>SUM(Q43:T43)</f>
        <v>23400720</v>
      </c>
      <c r="V43" s="267">
        <f>IF(AA43="자부담",N43*100%,N43*0%)</f>
        <v>0</v>
      </c>
      <c r="W43" s="267">
        <f>IF(AA43="후원금",N43*100%,N43*0%)</f>
        <v>0</v>
      </c>
      <c r="X43" s="267">
        <f>IF(AA43="수익사업",N43*100%,N43*0%)</f>
        <v>0</v>
      </c>
      <c r="Y43" s="760">
        <f>SUM(U43:X43)</f>
        <v>23400720</v>
      </c>
      <c r="Z43" s="274" t="s">
        <v>297</v>
      </c>
      <c r="AA43" s="274" t="s">
        <v>81</v>
      </c>
      <c r="AB43" s="274" t="s">
        <v>23</v>
      </c>
      <c r="AC43" s="257" t="s">
        <v>636</v>
      </c>
    </row>
    <row r="44" spans="1:29" ht="20.100000000000001" customHeight="1" x14ac:dyDescent="0.15">
      <c r="A44" s="108"/>
      <c r="B44" s="108"/>
      <c r="C44" s="108"/>
      <c r="D44" s="267"/>
      <c r="E44" s="267"/>
      <c r="F44" s="430"/>
      <c r="G44" s="345" t="s">
        <v>359</v>
      </c>
      <c r="H44" s="217"/>
      <c r="I44" s="259"/>
      <c r="J44" s="271"/>
      <c r="K44" s="259"/>
      <c r="L44" s="271"/>
      <c r="M44" s="271"/>
      <c r="N44" s="275"/>
      <c r="O44" s="276"/>
      <c r="P44" s="276"/>
      <c r="Q44" s="267"/>
      <c r="R44" s="267"/>
      <c r="S44" s="267"/>
      <c r="T44" s="267"/>
      <c r="U44" s="267"/>
      <c r="V44" s="267"/>
      <c r="W44" s="267"/>
      <c r="X44" s="267"/>
      <c r="Y44" s="760"/>
      <c r="Z44" s="274" t="s">
        <v>294</v>
      </c>
      <c r="AA44" s="274" t="s">
        <v>81</v>
      </c>
      <c r="AB44" s="274" t="s">
        <v>23</v>
      </c>
      <c r="AC44" s="257" t="s">
        <v>636</v>
      </c>
    </row>
    <row r="45" spans="1:29" ht="20.100000000000001" customHeight="1" x14ac:dyDescent="0.15">
      <c r="A45" s="108"/>
      <c r="B45" s="108"/>
      <c r="C45" s="108"/>
      <c r="D45" s="267"/>
      <c r="E45" s="267"/>
      <c r="F45" s="430"/>
      <c r="G45" s="625" t="s">
        <v>550</v>
      </c>
      <c r="H45" s="217">
        <v>2103060</v>
      </c>
      <c r="I45" s="218" t="s">
        <v>22</v>
      </c>
      <c r="J45" s="219">
        <v>12</v>
      </c>
      <c r="K45" s="218" t="s">
        <v>22</v>
      </c>
      <c r="L45" s="331">
        <v>1</v>
      </c>
      <c r="M45" s="278" t="s">
        <v>24</v>
      </c>
      <c r="N45" s="221">
        <f>SUM(H45*J45*L45)</f>
        <v>25236720</v>
      </c>
      <c r="O45" s="267">
        <v>21030600</v>
      </c>
      <c r="P45" s="276">
        <f>N45-O45</f>
        <v>4206120</v>
      </c>
      <c r="Q45" s="267">
        <f>IF(AA45="국비100%",N45*100%,IF(AA45="시도비100%",N45*0%,IF(AA45="시군구비100%",N45*0%,IF(AA45="국비30%, 시도비70%",N45*30%,IF(AA45="국비50%, 시도비50%",N45*50%,IF(AA45="시도비50%, 시군구비50%",N45*0%,IF(AA45="국비30%, 시도비35%, 시군구비35%",N45*30%)))))))</f>
        <v>7571016</v>
      </c>
      <c r="R45" s="267">
        <f>IF(AA45="국비100%",N45*0%,IF(AA45="시도비100%",N45*100%,IF(AA45="시군구비100%",N45*0%,IF(AA45="국비30%, 시도비70%",N45*70%,IF(AA45="국비50%, 시도비50%",N45*50%,IF(AA45="시도비50%, 시군구비50%",N45*50%,IF(AA45="국비30%, 시도비35%, 시군구비35%",N45*35%)))))))</f>
        <v>17665704</v>
      </c>
      <c r="S45" s="267">
        <f>IF(AA45="국비100%",N45*0%,IF(AA45="시도비100%",N45*0%,IF(AA45="시군구비100%",N45*100%,IF(AA45="국비30%, 시도비70%",N45*0%,IF(AA45="국비50%, 시도비50%",N45*0%,IF(AA45="시도비50%, 시군구비50%",N45*50%,IF(AA45="국비30%, 시도비35%, 시군구비35%",N45*35%)))))))</f>
        <v>0</v>
      </c>
      <c r="T45" s="267">
        <f>IF(AA45="기타보조금",N45*100%,N45*0%)</f>
        <v>0</v>
      </c>
      <c r="U45" s="267">
        <f>SUM(Q45:T45)</f>
        <v>25236720</v>
      </c>
      <c r="V45" s="267">
        <f>IF(AA45="자부담",N45*100%,N45*0%)</f>
        <v>0</v>
      </c>
      <c r="W45" s="267">
        <f>IF(AA45="후원금",N45*100%,N45*0%)</f>
        <v>0</v>
      </c>
      <c r="X45" s="267">
        <f>IF(AA45="수익사업",N45*100%,N45*0%)</f>
        <v>0</v>
      </c>
      <c r="Y45" s="760">
        <f>SUM(U45:X45)</f>
        <v>25236720</v>
      </c>
      <c r="Z45" s="274" t="s">
        <v>294</v>
      </c>
      <c r="AA45" s="274" t="s">
        <v>81</v>
      </c>
      <c r="AB45" s="274" t="s">
        <v>23</v>
      </c>
      <c r="AC45" s="257" t="s">
        <v>636</v>
      </c>
    </row>
    <row r="46" spans="1:29" ht="20.100000000000001" customHeight="1" x14ac:dyDescent="0.15">
      <c r="A46" s="108"/>
      <c r="B46" s="108"/>
      <c r="C46" s="108"/>
      <c r="D46" s="267"/>
      <c r="E46" s="267"/>
      <c r="F46" s="430"/>
      <c r="G46" s="625" t="s">
        <v>568</v>
      </c>
      <c r="H46" s="217">
        <v>1958860</v>
      </c>
      <c r="I46" s="218" t="s">
        <v>22</v>
      </c>
      <c r="J46" s="219">
        <v>2</v>
      </c>
      <c r="K46" s="218" t="s">
        <v>22</v>
      </c>
      <c r="L46" s="331">
        <v>1</v>
      </c>
      <c r="M46" s="278" t="s">
        <v>24</v>
      </c>
      <c r="N46" s="221">
        <f>SUM(H46*J46*L46)</f>
        <v>3917720</v>
      </c>
      <c r="O46" s="267">
        <v>3917720</v>
      </c>
      <c r="P46" s="276">
        <f>N46-O46</f>
        <v>0</v>
      </c>
      <c r="Q46" s="267">
        <f>IF(AA46="국비100%",N46*100%,IF(AA46="시도비100%",N46*0%,IF(AA46="시군구비100%",N46*0%,IF(AA46="국비30%, 시도비70%",N46*30%,IF(AA46="국비50%, 시도비50%",N46*50%,IF(AA46="시도비50%, 시군구비50%",N46*0%,IF(AA46="국비30%, 시도비35%, 시군구비35%",N46*30%)))))))</f>
        <v>1175316</v>
      </c>
      <c r="R46" s="267">
        <f>IF(AA46="국비100%",N46*0%,IF(AA46="시도비100%",N46*100%,IF(AA46="시군구비100%",N46*0%,IF(AA46="국비30%, 시도비70%",N46*70%,IF(AA46="국비50%, 시도비50%",N46*50%,IF(AA46="시도비50%, 시군구비50%",N46*50%,IF(AA46="국비30%, 시도비35%, 시군구비35%",N46*35%)))))))</f>
        <v>2742404</v>
      </c>
      <c r="S46" s="267">
        <f>IF(AA46="국비100%",N46*0%,IF(AA46="시도비100%",N46*0%,IF(AA46="시군구비100%",N46*100%,IF(AA46="국비30%, 시도비70%",N46*0%,IF(AA46="국비50%, 시도비50%",N46*0%,IF(AA46="시도비50%, 시군구비50%",N46*50%,IF(AA46="국비30%, 시도비35%, 시군구비35%",N46*35%)))))))</f>
        <v>0</v>
      </c>
      <c r="T46" s="267">
        <f>IF(AA46="기타보조금",N46*100%,N46*0%)</f>
        <v>0</v>
      </c>
      <c r="U46" s="267">
        <f>SUM(Q46:T46)</f>
        <v>3917720</v>
      </c>
      <c r="V46" s="267">
        <f>IF(AA46="자부담",N46*100%,N46*0%)</f>
        <v>0</v>
      </c>
      <c r="W46" s="267">
        <f>IF(AA46="후원금",N46*100%,N46*0%)</f>
        <v>0</v>
      </c>
      <c r="X46" s="267">
        <f>IF(AA46="수익사업",N46*100%,N46*0%)</f>
        <v>0</v>
      </c>
      <c r="Y46" s="760">
        <f>SUM(U46:X46)</f>
        <v>3917720</v>
      </c>
      <c r="Z46" s="274" t="s">
        <v>294</v>
      </c>
      <c r="AA46" s="274" t="s">
        <v>81</v>
      </c>
      <c r="AB46" s="274" t="s">
        <v>23</v>
      </c>
      <c r="AC46" s="257" t="s">
        <v>636</v>
      </c>
    </row>
    <row r="47" spans="1:29" ht="20.100000000000001" customHeight="1" x14ac:dyDescent="0.15">
      <c r="A47" s="108"/>
      <c r="B47" s="108"/>
      <c r="C47" s="108"/>
      <c r="D47" s="267"/>
      <c r="E47" s="267"/>
      <c r="F47" s="430"/>
      <c r="G47" s="625" t="s">
        <v>558</v>
      </c>
      <c r="H47" s="217">
        <v>2030100</v>
      </c>
      <c r="I47" s="218" t="s">
        <v>22</v>
      </c>
      <c r="J47" s="219">
        <v>10</v>
      </c>
      <c r="K47" s="218" t="s">
        <v>22</v>
      </c>
      <c r="L47" s="331">
        <v>1</v>
      </c>
      <c r="M47" s="278" t="s">
        <v>24</v>
      </c>
      <c r="N47" s="221">
        <f>SUM(H47*J47*L47)</f>
        <v>20301000</v>
      </c>
      <c r="O47" s="267">
        <v>16240800</v>
      </c>
      <c r="P47" s="276">
        <f>N47-O47</f>
        <v>4060200</v>
      </c>
      <c r="Q47" s="267">
        <f>IF(AA47="국비100%",N47*100%,IF(AA47="시도비100%",N47*0%,IF(AA47="시군구비100%",N47*0%,IF(AA47="국비30%, 시도비70%",N47*30%,IF(AA47="국비50%, 시도비50%",N47*50%,IF(AA47="시도비50%, 시군구비50%",N47*0%,IF(AA47="국비30%, 시도비35%, 시군구비35%",N47*30%)))))))</f>
        <v>6090300</v>
      </c>
      <c r="R47" s="267">
        <f>IF(AA47="국비100%",N47*0%,IF(AA47="시도비100%",N47*100%,IF(AA47="시군구비100%",N47*0%,IF(AA47="국비30%, 시도비70%",N47*70%,IF(AA47="국비50%, 시도비50%",N47*50%,IF(AA47="시도비50%, 시군구비50%",N47*50%,IF(AA47="국비30%, 시도비35%, 시군구비35%",N47*35%)))))))</f>
        <v>14210700</v>
      </c>
      <c r="S47" s="267">
        <f>IF(AA47="국비100%",N47*0%,IF(AA47="시도비100%",N47*0%,IF(AA47="시군구비100%",N47*100%,IF(AA47="국비30%, 시도비70%",N47*0%,IF(AA47="국비50%, 시도비50%",N47*0%,IF(AA47="시도비50%, 시군구비50%",N47*50%,IF(AA47="국비30%, 시도비35%, 시군구비35%",N47*35%)))))))</f>
        <v>0</v>
      </c>
      <c r="T47" s="267">
        <f>IF(AA47="기타보조금",N47*100%,N47*0%)</f>
        <v>0</v>
      </c>
      <c r="U47" s="267">
        <f>SUM(Q47:T47)</f>
        <v>20301000</v>
      </c>
      <c r="V47" s="267">
        <f>IF(AA47="자부담",N47*100%,N47*0%)</f>
        <v>0</v>
      </c>
      <c r="W47" s="267">
        <f>IF(AA47="후원금",N47*100%,N47*0%)</f>
        <v>0</v>
      </c>
      <c r="X47" s="267">
        <f>IF(AA47="수익사업",N47*100%,N47*0%)</f>
        <v>0</v>
      </c>
      <c r="Y47" s="760">
        <f>SUM(U47:X47)</f>
        <v>20301000</v>
      </c>
      <c r="Z47" s="274" t="s">
        <v>294</v>
      </c>
      <c r="AA47" s="274" t="s">
        <v>81</v>
      </c>
      <c r="AB47" s="274" t="s">
        <v>23</v>
      </c>
      <c r="AC47" s="257" t="s">
        <v>636</v>
      </c>
    </row>
    <row r="48" spans="1:29" ht="20.100000000000001" customHeight="1" x14ac:dyDescent="0.15">
      <c r="A48" s="108"/>
      <c r="B48" s="108"/>
      <c r="C48" s="108"/>
      <c r="D48" s="267"/>
      <c r="E48" s="267"/>
      <c r="F48" s="430"/>
      <c r="G48" s="345" t="s">
        <v>351</v>
      </c>
      <c r="H48" s="217"/>
      <c r="I48" s="259"/>
      <c r="J48" s="271"/>
      <c r="K48" s="259"/>
      <c r="L48" s="271"/>
      <c r="M48" s="271"/>
      <c r="N48" s="275"/>
      <c r="O48" s="276"/>
      <c r="P48" s="276"/>
      <c r="Q48" s="267"/>
      <c r="R48" s="267"/>
      <c r="S48" s="267"/>
      <c r="T48" s="267"/>
      <c r="U48" s="267"/>
      <c r="V48" s="267"/>
      <c r="W48" s="267"/>
      <c r="X48" s="267"/>
      <c r="Y48" s="760"/>
      <c r="Z48" s="274" t="s">
        <v>244</v>
      </c>
      <c r="AA48" s="274" t="s">
        <v>81</v>
      </c>
      <c r="AB48" s="274" t="s">
        <v>23</v>
      </c>
      <c r="AC48" s="257" t="s">
        <v>636</v>
      </c>
    </row>
    <row r="49" spans="1:29" ht="20.100000000000001" customHeight="1" x14ac:dyDescent="0.15">
      <c r="A49" s="108"/>
      <c r="B49" s="108"/>
      <c r="C49" s="108"/>
      <c r="D49" s="267"/>
      <c r="E49" s="267"/>
      <c r="F49" s="430"/>
      <c r="G49" s="273" t="s">
        <v>361</v>
      </c>
      <c r="H49" s="217">
        <v>1950060</v>
      </c>
      <c r="I49" s="218" t="s">
        <v>22</v>
      </c>
      <c r="J49" s="219">
        <v>6</v>
      </c>
      <c r="K49" s="218" t="s">
        <v>22</v>
      </c>
      <c r="L49" s="331">
        <v>1</v>
      </c>
      <c r="M49" s="278" t="s">
        <v>24</v>
      </c>
      <c r="N49" s="221">
        <f>SUM(H49*J49*L49)</f>
        <v>11700360</v>
      </c>
      <c r="O49" s="267">
        <v>11700360</v>
      </c>
      <c r="P49" s="276">
        <f t="shared" ref="P49:P63" si="26">N49-O49</f>
        <v>0</v>
      </c>
      <c r="Q49" s="267">
        <f>IF(AA49="국비100%",N49*100%,IF(AA49="시도비100%",N49*0%,IF(AA49="시군구비100%",N49*0%,IF(AA49="국비30%, 시도비70%",N49*30%,IF(AA49="국비50%, 시도비50%",N49*50%,IF(AA49="시도비50%, 시군구비50%",N49*0%,IF(AA49="국비30%, 시도비35%, 시군구비35%",N49*30%)))))))</f>
        <v>3510108</v>
      </c>
      <c r="R49" s="267">
        <f>IF(AA49="국비100%",N49*0%,IF(AA49="시도비100%",N49*100%,IF(AA49="시군구비100%",N49*0%,IF(AA49="국비30%, 시도비70%",N49*70%,IF(AA49="국비50%, 시도비50%",N49*50%,IF(AA49="시도비50%, 시군구비50%",N49*50%,IF(AA49="국비30%, 시도비35%, 시군구비35%",N49*35%)))))))</f>
        <v>8190251.9999999991</v>
      </c>
      <c r="S49" s="267">
        <f>IF(AA49="국비100%",N49*0%,IF(AA49="시도비100%",N49*0%,IF(AA49="시군구비100%",N49*100%,IF(AA49="국비30%, 시도비70%",N49*0%,IF(AA49="국비50%, 시도비50%",N49*0%,IF(AA49="시도비50%, 시군구비50%",N49*50%,IF(AA49="국비30%, 시도비35%, 시군구비35%",N49*35%)))))))</f>
        <v>0</v>
      </c>
      <c r="T49" s="267">
        <f>IF(AA49="기타보조금",N49*100%,N49*0%)</f>
        <v>0</v>
      </c>
      <c r="U49" s="267">
        <f>SUM(Q49:T49)</f>
        <v>11700360</v>
      </c>
      <c r="V49" s="267">
        <f>IF(AA49="자부담",N49*100%,N49*0%)</f>
        <v>0</v>
      </c>
      <c r="W49" s="267">
        <f>IF(AA49="후원금",N49*100%,N49*0%)</f>
        <v>0</v>
      </c>
      <c r="X49" s="267">
        <f>IF(AA49="수익사업",N49*100%,N49*0%)</f>
        <v>0</v>
      </c>
      <c r="Y49" s="760">
        <f>SUM(U49:X49)</f>
        <v>11700360</v>
      </c>
      <c r="Z49" s="274" t="s">
        <v>244</v>
      </c>
      <c r="AA49" s="274" t="s">
        <v>81</v>
      </c>
      <c r="AB49" s="274" t="s">
        <v>23</v>
      </c>
      <c r="AC49" s="257" t="s">
        <v>636</v>
      </c>
    </row>
    <row r="50" spans="1:29" ht="20.100000000000001" customHeight="1" x14ac:dyDescent="0.15">
      <c r="A50" s="108"/>
      <c r="B50" s="108"/>
      <c r="C50" s="108"/>
      <c r="D50" s="267"/>
      <c r="E50" s="267"/>
      <c r="F50" s="430"/>
      <c r="G50" s="273"/>
      <c r="H50" s="217">
        <v>1572640</v>
      </c>
      <c r="I50" s="218" t="s">
        <v>22</v>
      </c>
      <c r="J50" s="219">
        <v>1</v>
      </c>
      <c r="K50" s="218" t="s">
        <v>22</v>
      </c>
      <c r="L50" s="331">
        <v>1</v>
      </c>
      <c r="M50" s="278" t="s">
        <v>24</v>
      </c>
      <c r="N50" s="221">
        <f>SUM(H50*J50*L50)</f>
        <v>1572640</v>
      </c>
      <c r="O50" s="267">
        <v>1572640</v>
      </c>
      <c r="P50" s="276">
        <f t="shared" si="26"/>
        <v>0</v>
      </c>
      <c r="Q50" s="267">
        <f>IF(AA50="국비100%",N50*100%,IF(AA50="시도비100%",N50*0%,IF(AA50="시군구비100%",N50*0%,IF(AA50="국비30%, 시도비70%",N50*30%,IF(AA50="국비50%, 시도비50%",N50*50%,IF(AA50="시도비50%, 시군구비50%",N50*0%,IF(AA50="국비30%, 시도비35%, 시군구비35%",N50*30%)))))))</f>
        <v>471792</v>
      </c>
      <c r="R50" s="267">
        <f>IF(AA50="국비100%",N50*0%,IF(AA50="시도비100%",N50*100%,IF(AA50="시군구비100%",N50*0%,IF(AA50="국비30%, 시도비70%",N50*70%,IF(AA50="국비50%, 시도비50%",N50*50%,IF(AA50="시도비50%, 시군구비50%",N50*50%,IF(AA50="국비30%, 시도비35%, 시군구비35%",N50*35%)))))))</f>
        <v>1100848</v>
      </c>
      <c r="S50" s="267">
        <f>IF(AA50="국비100%",N50*0%,IF(AA50="시도비100%",N50*0%,IF(AA50="시군구비100%",N50*100%,IF(AA50="국비30%, 시도비70%",N50*0%,IF(AA50="국비50%, 시도비50%",N50*0%,IF(AA50="시도비50%, 시군구비50%",N50*50%,IF(AA50="국비30%, 시도비35%, 시군구비35%",N50*35%)))))))</f>
        <v>0</v>
      </c>
      <c r="T50" s="267">
        <f>IF(AA50="기타보조금",N50*100%,N50*0%)</f>
        <v>0</v>
      </c>
      <c r="U50" s="267">
        <f>SUM(Q50:T50)</f>
        <v>1572640</v>
      </c>
      <c r="V50" s="267">
        <f>IF(AA50="자부담",N50*100%,N50*0%)</f>
        <v>0</v>
      </c>
      <c r="W50" s="267">
        <f>IF(AA50="후원금",N50*100%,N50*0%)</f>
        <v>0</v>
      </c>
      <c r="X50" s="267">
        <f>IF(AA50="수익사업",N50*100%,N50*0%)</f>
        <v>0</v>
      </c>
      <c r="Y50" s="760">
        <f>SUM(U50:X50)</f>
        <v>1572640</v>
      </c>
      <c r="Z50" s="274" t="s">
        <v>244</v>
      </c>
      <c r="AA50" s="274" t="s">
        <v>81</v>
      </c>
      <c r="AB50" s="274" t="s">
        <v>23</v>
      </c>
      <c r="AC50" s="257" t="s">
        <v>636</v>
      </c>
    </row>
    <row r="51" spans="1:29" ht="20.100000000000001" customHeight="1" x14ac:dyDescent="0.15">
      <c r="A51" s="108"/>
      <c r="B51" s="108"/>
      <c r="C51" s="108"/>
      <c r="D51" s="267"/>
      <c r="E51" s="267"/>
      <c r="F51" s="430"/>
      <c r="G51" s="273"/>
      <c r="H51" s="217">
        <v>1950060</v>
      </c>
      <c r="I51" s="218" t="s">
        <v>22</v>
      </c>
      <c r="J51" s="219">
        <v>5</v>
      </c>
      <c r="K51" s="218" t="s">
        <v>22</v>
      </c>
      <c r="L51" s="331">
        <v>1</v>
      </c>
      <c r="M51" s="278" t="s">
        <v>24</v>
      </c>
      <c r="N51" s="221">
        <f>SUM(H51*J51*L51)</f>
        <v>9750300</v>
      </c>
      <c r="O51" s="267">
        <v>5850180</v>
      </c>
      <c r="P51" s="276">
        <f t="shared" si="26"/>
        <v>3900120</v>
      </c>
      <c r="Q51" s="267">
        <f>IF(AA51="국비100%",N51*100%,IF(AA51="시도비100%",N51*0%,IF(AA51="시군구비100%",N51*0%,IF(AA51="국비30%, 시도비70%",N51*30%,IF(AA51="국비50%, 시도비50%",N51*50%,IF(AA51="시도비50%, 시군구비50%",N51*0%,IF(AA51="국비30%, 시도비35%, 시군구비35%",N51*30%)))))))</f>
        <v>2925090</v>
      </c>
      <c r="R51" s="267">
        <f>IF(AA51="국비100%",N51*0%,IF(AA51="시도비100%",N51*100%,IF(AA51="시군구비100%",N51*0%,IF(AA51="국비30%, 시도비70%",N51*70%,IF(AA51="국비50%, 시도비50%",N51*50%,IF(AA51="시도비50%, 시군구비50%",N51*50%,IF(AA51="국비30%, 시도비35%, 시군구비35%",N51*35%)))))))</f>
        <v>6825210</v>
      </c>
      <c r="S51" s="267">
        <f>IF(AA51="국비100%",N51*0%,IF(AA51="시도비100%",N51*0%,IF(AA51="시군구비100%",N51*100%,IF(AA51="국비30%, 시도비70%",N51*0%,IF(AA51="국비50%, 시도비50%",N51*0%,IF(AA51="시도비50%, 시군구비50%",N51*50%,IF(AA51="국비30%, 시도비35%, 시군구비35%",N51*35%)))))))</f>
        <v>0</v>
      </c>
      <c r="T51" s="267">
        <f>IF(AA51="기타보조금",N51*100%,N51*0%)</f>
        <v>0</v>
      </c>
      <c r="U51" s="267">
        <f>SUM(Q51:T51)</f>
        <v>9750300</v>
      </c>
      <c r="V51" s="267">
        <f>IF(AA51="자부담",N51*100%,N51*0%)</f>
        <v>0</v>
      </c>
      <c r="W51" s="267">
        <f>IF(AA51="후원금",N51*100%,N51*0%)</f>
        <v>0</v>
      </c>
      <c r="X51" s="267">
        <f>IF(AA51="수익사업",N51*100%,N51*0%)</f>
        <v>0</v>
      </c>
      <c r="Y51" s="760">
        <f>SUM(U51:X51)</f>
        <v>9750300</v>
      </c>
      <c r="Z51" s="274" t="s">
        <v>244</v>
      </c>
      <c r="AA51" s="274" t="s">
        <v>81</v>
      </c>
      <c r="AB51" s="274" t="s">
        <v>23</v>
      </c>
      <c r="AC51" s="257" t="s">
        <v>636</v>
      </c>
    </row>
    <row r="52" spans="1:29" ht="20.100000000000001" customHeight="1" x14ac:dyDescent="0.15">
      <c r="A52" s="108"/>
      <c r="B52" s="108"/>
      <c r="C52" s="108"/>
      <c r="D52" s="267"/>
      <c r="E52" s="267"/>
      <c r="F52" s="430"/>
      <c r="G52" s="345" t="s">
        <v>211</v>
      </c>
      <c r="H52" s="217"/>
      <c r="I52" s="259"/>
      <c r="J52" s="271"/>
      <c r="K52" s="259"/>
      <c r="L52" s="271"/>
      <c r="M52" s="271"/>
      <c r="N52" s="275"/>
      <c r="O52" s="276"/>
      <c r="P52" s="276">
        <f t="shared" si="26"/>
        <v>0</v>
      </c>
      <c r="Q52" s="267"/>
      <c r="R52" s="267"/>
      <c r="S52" s="267"/>
      <c r="T52" s="267"/>
      <c r="U52" s="267"/>
      <c r="V52" s="267"/>
      <c r="W52" s="267"/>
      <c r="X52" s="267"/>
      <c r="Y52" s="760"/>
      <c r="Z52" s="274" t="s">
        <v>341</v>
      </c>
      <c r="AA52" s="274" t="s">
        <v>81</v>
      </c>
      <c r="AB52" s="274" t="s">
        <v>23</v>
      </c>
      <c r="AC52" s="257" t="s">
        <v>636</v>
      </c>
    </row>
    <row r="53" spans="1:29" ht="20.100000000000001" customHeight="1" x14ac:dyDescent="0.15">
      <c r="A53" s="108"/>
      <c r="B53" s="108"/>
      <c r="C53" s="108"/>
      <c r="D53" s="267"/>
      <c r="E53" s="267"/>
      <c r="F53" s="430"/>
      <c r="G53" s="345" t="s">
        <v>546</v>
      </c>
      <c r="H53" s="217">
        <v>857329.5</v>
      </c>
      <c r="I53" s="218" t="s">
        <v>22</v>
      </c>
      <c r="J53" s="219">
        <v>10</v>
      </c>
      <c r="K53" s="218" t="s">
        <v>22</v>
      </c>
      <c r="L53" s="331">
        <v>7</v>
      </c>
      <c r="M53" s="278" t="s">
        <v>24</v>
      </c>
      <c r="N53" s="221">
        <f>ROUNDUP(H53*J53*L53,-1)</f>
        <v>60013070</v>
      </c>
      <c r="O53" s="267">
        <v>28441560</v>
      </c>
      <c r="P53" s="276">
        <f t="shared" si="26"/>
        <v>31571510</v>
      </c>
      <c r="Q53" s="267">
        <f>IF(AA53="국비100%",N53*100%,IF(AA53="시도비100%",N53*0%,IF(AA53="시군구비100%",N53*0%,IF(AA53="국비30%, 시도비70%",N53*30%,IF(AA53="국비50%, 시도비50%",N53*50%,IF(AA53="시도비50%, 시군구비50%",N53*0%,IF(AA53="국비30%, 시도비35%, 시군구비35%",N53*30%)))))))</f>
        <v>18003921</v>
      </c>
      <c r="R53" s="267">
        <f>IF(AA53="국비100%",N53*0%,IF(AA53="시도비100%",N53*100%,IF(AA53="시군구비100%",N53*0%,IF(AA53="국비30%, 시도비70%",N53*70%,IF(AA53="국비50%, 시도비50%",N53*50%,IF(AA53="시도비50%, 시군구비50%",N53*50%,IF(AA53="국비30%, 시도비35%, 시군구비35%",N53*35%)))))))</f>
        <v>42009149</v>
      </c>
      <c r="S53" s="267">
        <f>IF(AA53="국비100%",N53*0%,IF(AA53="시도비100%",N53*0%,IF(AA53="시군구비100%",N53*100%,IF(AA53="국비30%, 시도비70%",N53*0%,IF(AA53="국비50%, 시도비50%",N53*0%,IF(AA53="시도비50%, 시군구비50%",N53*50%,IF(AA53="국비30%, 시도비35%, 시군구비35%",N53*35%)))))))</f>
        <v>0</v>
      </c>
      <c r="T53" s="267">
        <f>IF(AA53="기타보조금",N53*100%,N53*0%)</f>
        <v>0</v>
      </c>
      <c r="U53" s="267">
        <f t="shared" ref="U53:U63" si="27">SUM(Q53:T53)</f>
        <v>60013070</v>
      </c>
      <c r="V53" s="267">
        <f>IF(AA53="자부담",N53*100%,N53*0%)</f>
        <v>0</v>
      </c>
      <c r="W53" s="267">
        <f>IF(AA53="후원금",N53*100%,N53*0%)</f>
        <v>0</v>
      </c>
      <c r="X53" s="267">
        <f t="shared" ref="X53:X63" si="28">IF(AA53="수익사업",N53*100%,N53*0%)</f>
        <v>0</v>
      </c>
      <c r="Y53" s="760">
        <f t="shared" ref="Y53:Y63" si="29">SUM(U53:X53)</f>
        <v>60013070</v>
      </c>
      <c r="Z53" s="274" t="s">
        <v>341</v>
      </c>
      <c r="AA53" s="274" t="s">
        <v>81</v>
      </c>
      <c r="AB53" s="274" t="s">
        <v>23</v>
      </c>
      <c r="AC53" s="257" t="s">
        <v>636</v>
      </c>
    </row>
    <row r="54" spans="1:29" ht="20.100000000000001" customHeight="1" x14ac:dyDescent="0.15">
      <c r="A54" s="108"/>
      <c r="B54" s="108"/>
      <c r="C54" s="108"/>
      <c r="D54" s="267"/>
      <c r="E54" s="267"/>
      <c r="F54" s="430"/>
      <c r="G54" s="345"/>
      <c r="H54" s="717">
        <v>56000</v>
      </c>
      <c r="I54" s="749" t="s">
        <v>22</v>
      </c>
      <c r="J54" s="750">
        <v>1</v>
      </c>
      <c r="K54" s="749"/>
      <c r="L54" s="748"/>
      <c r="M54" s="747" t="s">
        <v>24</v>
      </c>
      <c r="N54" s="95">
        <f>SUM(H54*J54)</f>
        <v>56000</v>
      </c>
      <c r="O54" s="389">
        <v>56000</v>
      </c>
      <c r="P54" s="267">
        <f t="shared" si="26"/>
        <v>0</v>
      </c>
      <c r="Q54" s="267"/>
      <c r="R54" s="267"/>
      <c r="S54" s="267"/>
      <c r="T54" s="267"/>
      <c r="U54" s="267">
        <f t="shared" si="27"/>
        <v>0</v>
      </c>
      <c r="V54" s="267"/>
      <c r="W54" s="267"/>
      <c r="X54" s="267">
        <f t="shared" si="28"/>
        <v>56000</v>
      </c>
      <c r="Y54" s="755">
        <f t="shared" si="29"/>
        <v>56000</v>
      </c>
      <c r="Z54" s="268" t="s">
        <v>579</v>
      </c>
      <c r="AA54" s="268" t="s">
        <v>507</v>
      </c>
      <c r="AB54" s="268" t="s">
        <v>23</v>
      </c>
      <c r="AC54" s="262" t="s">
        <v>398</v>
      </c>
    </row>
    <row r="55" spans="1:29" ht="20.100000000000001" customHeight="1" x14ac:dyDescent="0.15">
      <c r="A55" s="108"/>
      <c r="B55" s="108"/>
      <c r="C55" s="108"/>
      <c r="D55" s="267"/>
      <c r="E55" s="267"/>
      <c r="F55" s="430"/>
      <c r="G55" s="345"/>
      <c r="H55" s="717">
        <v>100000</v>
      </c>
      <c r="I55" s="749" t="s">
        <v>22</v>
      </c>
      <c r="J55" s="750">
        <v>12</v>
      </c>
      <c r="K55" s="749"/>
      <c r="L55" s="748"/>
      <c r="M55" s="747" t="s">
        <v>24</v>
      </c>
      <c r="N55" s="95">
        <f>SUM(H55*J55)</f>
        <v>1200000</v>
      </c>
      <c r="O55" s="389">
        <v>603840</v>
      </c>
      <c r="P55" s="267">
        <f t="shared" si="26"/>
        <v>596160</v>
      </c>
      <c r="Q55" s="267"/>
      <c r="R55" s="267"/>
      <c r="S55" s="267"/>
      <c r="T55" s="267"/>
      <c r="U55" s="267">
        <f t="shared" si="27"/>
        <v>0</v>
      </c>
      <c r="V55" s="267"/>
      <c r="W55" s="267"/>
      <c r="X55" s="267">
        <f t="shared" si="28"/>
        <v>1200000</v>
      </c>
      <c r="Y55" s="755">
        <f t="shared" si="29"/>
        <v>1200000</v>
      </c>
      <c r="Z55" s="274" t="s">
        <v>279</v>
      </c>
      <c r="AA55" s="268" t="s">
        <v>507</v>
      </c>
      <c r="AB55" s="268" t="s">
        <v>23</v>
      </c>
      <c r="AC55" s="262" t="s">
        <v>398</v>
      </c>
    </row>
    <row r="56" spans="1:29" ht="20.100000000000001" customHeight="1" x14ac:dyDescent="0.15">
      <c r="A56" s="108"/>
      <c r="B56" s="108"/>
      <c r="C56" s="108"/>
      <c r="D56" s="267"/>
      <c r="E56" s="267"/>
      <c r="F56" s="430"/>
      <c r="G56" s="345" t="s">
        <v>554</v>
      </c>
      <c r="H56" s="217">
        <v>11350</v>
      </c>
      <c r="I56" s="218" t="s">
        <v>22</v>
      </c>
      <c r="J56" s="332">
        <v>7</v>
      </c>
      <c r="K56" s="218" t="s">
        <v>22</v>
      </c>
      <c r="L56" s="331">
        <v>7</v>
      </c>
      <c r="M56" s="278" t="s">
        <v>24</v>
      </c>
      <c r="N56" s="221">
        <f>SUM(H56*J56*L56)</f>
        <v>556150</v>
      </c>
      <c r="O56" s="267">
        <v>397250</v>
      </c>
      <c r="P56" s="276">
        <f t="shared" si="26"/>
        <v>158900</v>
      </c>
      <c r="Q56" s="267">
        <f t="shared" ref="Q56:Q63" si="30">IF(AA56="국비100%",N56*100%,IF(AA56="시도비100%",N56*0%,IF(AA56="시군구비100%",N56*0%,IF(AA56="국비30%, 시도비70%",N56*30%,IF(AA56="국비50%, 시도비50%",N56*50%,IF(AA56="시도비50%, 시군구비50%",N56*0%,IF(AA56="국비30%, 시도비35%, 시군구비35%",N56*30%)))))))</f>
        <v>166845</v>
      </c>
      <c r="R56" s="267">
        <f t="shared" ref="R56:R63" si="31">IF(AA56="국비100%",N56*0%,IF(AA56="시도비100%",N56*100%,IF(AA56="시군구비100%",N56*0%,IF(AA56="국비30%, 시도비70%",N56*70%,IF(AA56="국비50%, 시도비50%",N56*50%,IF(AA56="시도비50%, 시군구비50%",N56*50%,IF(AA56="국비30%, 시도비35%, 시군구비35%",N56*35%)))))))</f>
        <v>389305</v>
      </c>
      <c r="S56" s="267">
        <f t="shared" ref="S56:S63" si="32">IF(AA56="국비100%",N56*0%,IF(AA56="시도비100%",N56*0%,IF(AA56="시군구비100%",N56*100%,IF(AA56="국비30%, 시도비70%",N56*0%,IF(AA56="국비50%, 시도비50%",N56*0%,IF(AA56="시도비50%, 시군구비50%",N56*50%,IF(AA56="국비30%, 시도비35%, 시군구비35%",N56*35%)))))))</f>
        <v>0</v>
      </c>
      <c r="T56" s="267">
        <f t="shared" ref="T56:T63" si="33">IF(AA56="기타보조금",N56*100%,N56*0%)</f>
        <v>0</v>
      </c>
      <c r="U56" s="267">
        <f t="shared" si="27"/>
        <v>556150</v>
      </c>
      <c r="V56" s="267">
        <f t="shared" ref="V56:V63" si="34">IF(AA56="자부담",N56*100%,N56*0%)</f>
        <v>0</v>
      </c>
      <c r="W56" s="267">
        <f t="shared" ref="W56:W63" si="35">IF(AA56="후원금",N56*100%,N56*0%)</f>
        <v>0</v>
      </c>
      <c r="X56" s="267">
        <f t="shared" si="28"/>
        <v>0</v>
      </c>
      <c r="Y56" s="760">
        <f t="shared" si="29"/>
        <v>556150</v>
      </c>
      <c r="Z56" s="274" t="s">
        <v>341</v>
      </c>
      <c r="AA56" s="274" t="s">
        <v>81</v>
      </c>
      <c r="AB56" s="274" t="s">
        <v>23</v>
      </c>
      <c r="AC56" s="257" t="s">
        <v>636</v>
      </c>
    </row>
    <row r="57" spans="1:29" ht="20.100000000000001" customHeight="1" x14ac:dyDescent="0.15">
      <c r="A57" s="108"/>
      <c r="B57" s="108"/>
      <c r="C57" s="108"/>
      <c r="D57" s="267"/>
      <c r="E57" s="267"/>
      <c r="F57" s="430"/>
      <c r="G57" s="345"/>
      <c r="H57" s="217">
        <v>11350</v>
      </c>
      <c r="I57" s="218" t="s">
        <v>22</v>
      </c>
      <c r="J57" s="332">
        <v>1</v>
      </c>
      <c r="K57" s="218" t="s">
        <v>22</v>
      </c>
      <c r="L57" s="331">
        <v>6</v>
      </c>
      <c r="M57" s="278" t="s">
        <v>24</v>
      </c>
      <c r="N57" s="221">
        <f>SUM(H57*J57*L57)</f>
        <v>68100</v>
      </c>
      <c r="O57" s="267"/>
      <c r="P57" s="276">
        <f t="shared" si="26"/>
        <v>68100</v>
      </c>
      <c r="Q57" s="267">
        <f t="shared" si="30"/>
        <v>20430</v>
      </c>
      <c r="R57" s="267">
        <f t="shared" si="31"/>
        <v>47670</v>
      </c>
      <c r="S57" s="267">
        <f t="shared" si="32"/>
        <v>0</v>
      </c>
      <c r="T57" s="267">
        <f t="shared" si="33"/>
        <v>0</v>
      </c>
      <c r="U57" s="267">
        <f t="shared" si="27"/>
        <v>68100</v>
      </c>
      <c r="V57" s="267">
        <f t="shared" si="34"/>
        <v>0</v>
      </c>
      <c r="W57" s="267">
        <f t="shared" si="35"/>
        <v>0</v>
      </c>
      <c r="X57" s="267">
        <f t="shared" si="28"/>
        <v>0</v>
      </c>
      <c r="Y57" s="760">
        <f t="shared" si="29"/>
        <v>68100</v>
      </c>
      <c r="Z57" s="274" t="s">
        <v>341</v>
      </c>
      <c r="AA57" s="274" t="s">
        <v>81</v>
      </c>
      <c r="AB57" s="274" t="s">
        <v>23</v>
      </c>
      <c r="AC57" s="257" t="s">
        <v>636</v>
      </c>
    </row>
    <row r="58" spans="1:29" ht="20.100000000000001" customHeight="1" x14ac:dyDescent="0.15">
      <c r="A58" s="108"/>
      <c r="B58" s="108"/>
      <c r="C58" s="108"/>
      <c r="D58" s="267"/>
      <c r="E58" s="267"/>
      <c r="F58" s="430"/>
      <c r="G58" s="345" t="s">
        <v>540</v>
      </c>
      <c r="H58" s="217">
        <v>11350</v>
      </c>
      <c r="I58" s="218" t="s">
        <v>22</v>
      </c>
      <c r="J58" s="332">
        <v>6</v>
      </c>
      <c r="K58" s="218" t="s">
        <v>22</v>
      </c>
      <c r="L58" s="331">
        <v>7</v>
      </c>
      <c r="M58" s="278" t="s">
        <v>24</v>
      </c>
      <c r="N58" s="221">
        <f>SUM(H58*J58*L58)</f>
        <v>476700</v>
      </c>
      <c r="O58" s="267">
        <v>317800</v>
      </c>
      <c r="P58" s="276">
        <f t="shared" si="26"/>
        <v>158900</v>
      </c>
      <c r="Q58" s="267">
        <f t="shared" si="30"/>
        <v>143010</v>
      </c>
      <c r="R58" s="267">
        <f t="shared" si="31"/>
        <v>333690</v>
      </c>
      <c r="S58" s="267">
        <f t="shared" si="32"/>
        <v>0</v>
      </c>
      <c r="T58" s="267">
        <f t="shared" si="33"/>
        <v>0</v>
      </c>
      <c r="U58" s="267">
        <f t="shared" si="27"/>
        <v>476700</v>
      </c>
      <c r="V58" s="267">
        <f t="shared" si="34"/>
        <v>0</v>
      </c>
      <c r="W58" s="267">
        <f t="shared" si="35"/>
        <v>0</v>
      </c>
      <c r="X58" s="267">
        <f t="shared" si="28"/>
        <v>0</v>
      </c>
      <c r="Y58" s="760">
        <f t="shared" si="29"/>
        <v>476700</v>
      </c>
      <c r="Z58" s="274" t="s">
        <v>341</v>
      </c>
      <c r="AA58" s="274" t="s">
        <v>81</v>
      </c>
      <c r="AB58" s="274" t="s">
        <v>23</v>
      </c>
      <c r="AC58" s="257" t="s">
        <v>636</v>
      </c>
    </row>
    <row r="59" spans="1:29" ht="20.100000000000001" customHeight="1" x14ac:dyDescent="0.15">
      <c r="A59" s="108"/>
      <c r="B59" s="108"/>
      <c r="C59" s="108"/>
      <c r="D59" s="267"/>
      <c r="E59" s="267"/>
      <c r="F59" s="430"/>
      <c r="G59" s="345"/>
      <c r="H59" s="217">
        <v>11350</v>
      </c>
      <c r="I59" s="218" t="s">
        <v>22</v>
      </c>
      <c r="J59" s="332">
        <v>2</v>
      </c>
      <c r="K59" s="218" t="s">
        <v>22</v>
      </c>
      <c r="L59" s="331">
        <v>6</v>
      </c>
      <c r="M59" s="278" t="s">
        <v>24</v>
      </c>
      <c r="N59" s="221">
        <f>SUM(H59*J59*L59)</f>
        <v>136200</v>
      </c>
      <c r="O59" s="267"/>
      <c r="P59" s="276">
        <f t="shared" si="26"/>
        <v>136200</v>
      </c>
      <c r="Q59" s="267">
        <f t="shared" si="30"/>
        <v>40860</v>
      </c>
      <c r="R59" s="267">
        <f t="shared" si="31"/>
        <v>95340</v>
      </c>
      <c r="S59" s="267">
        <f t="shared" si="32"/>
        <v>0</v>
      </c>
      <c r="T59" s="267">
        <f t="shared" si="33"/>
        <v>0</v>
      </c>
      <c r="U59" s="267">
        <f t="shared" si="27"/>
        <v>136200</v>
      </c>
      <c r="V59" s="267">
        <f t="shared" si="34"/>
        <v>0</v>
      </c>
      <c r="W59" s="267">
        <f t="shared" si="35"/>
        <v>0</v>
      </c>
      <c r="X59" s="267">
        <f t="shared" si="28"/>
        <v>0</v>
      </c>
      <c r="Y59" s="760">
        <f t="shared" si="29"/>
        <v>136200</v>
      </c>
      <c r="Z59" s="274" t="s">
        <v>341</v>
      </c>
      <c r="AA59" s="274" t="s">
        <v>81</v>
      </c>
      <c r="AB59" s="274" t="s">
        <v>23</v>
      </c>
      <c r="AC59" s="257" t="s">
        <v>636</v>
      </c>
    </row>
    <row r="60" spans="1:29" ht="20.100000000000001" customHeight="1" x14ac:dyDescent="0.15">
      <c r="A60" s="108"/>
      <c r="B60" s="108"/>
      <c r="C60" s="108"/>
      <c r="D60" s="267"/>
      <c r="E60" s="267"/>
      <c r="F60" s="430"/>
      <c r="G60" s="345" t="s">
        <v>581</v>
      </c>
      <c r="H60" s="217">
        <v>113240.8</v>
      </c>
      <c r="I60" s="218" t="s">
        <v>22</v>
      </c>
      <c r="J60" s="219">
        <v>8</v>
      </c>
      <c r="K60" s="218" t="s">
        <v>22</v>
      </c>
      <c r="L60" s="331">
        <v>7</v>
      </c>
      <c r="M60" s="278" t="s">
        <v>24</v>
      </c>
      <c r="N60" s="221">
        <f>ROUNDUP(H60*J60*L60,-1)</f>
        <v>6341490</v>
      </c>
      <c r="O60" s="267">
        <v>4909680</v>
      </c>
      <c r="P60" s="276">
        <f t="shared" si="26"/>
        <v>1431810</v>
      </c>
      <c r="Q60" s="267">
        <f t="shared" si="30"/>
        <v>1902447</v>
      </c>
      <c r="R60" s="267">
        <f t="shared" si="31"/>
        <v>4439043</v>
      </c>
      <c r="S60" s="267">
        <f t="shared" si="32"/>
        <v>0</v>
      </c>
      <c r="T60" s="267">
        <f t="shared" si="33"/>
        <v>0</v>
      </c>
      <c r="U60" s="267">
        <f t="shared" si="27"/>
        <v>6341490</v>
      </c>
      <c r="V60" s="267">
        <f t="shared" si="34"/>
        <v>0</v>
      </c>
      <c r="W60" s="267">
        <f t="shared" si="35"/>
        <v>0</v>
      </c>
      <c r="X60" s="267">
        <f t="shared" si="28"/>
        <v>0</v>
      </c>
      <c r="Y60" s="760">
        <f t="shared" si="29"/>
        <v>6341490</v>
      </c>
      <c r="Z60" s="274" t="s">
        <v>341</v>
      </c>
      <c r="AA60" s="274" t="s">
        <v>81</v>
      </c>
      <c r="AB60" s="274" t="s">
        <v>23</v>
      </c>
      <c r="AC60" s="257" t="s">
        <v>636</v>
      </c>
    </row>
    <row r="61" spans="1:29" ht="20.100000000000001" customHeight="1" x14ac:dyDescent="0.15">
      <c r="A61" s="108"/>
      <c r="B61" s="108"/>
      <c r="C61" s="108"/>
      <c r="D61" s="267"/>
      <c r="E61" s="267"/>
      <c r="F61" s="430"/>
      <c r="G61" s="345" t="s">
        <v>545</v>
      </c>
      <c r="H61" s="217">
        <v>37490.5</v>
      </c>
      <c r="I61" s="218" t="s">
        <v>22</v>
      </c>
      <c r="J61" s="332">
        <v>12</v>
      </c>
      <c r="K61" s="218" t="s">
        <v>22</v>
      </c>
      <c r="L61" s="331">
        <v>7</v>
      </c>
      <c r="M61" s="278" t="s">
        <v>24</v>
      </c>
      <c r="N61" s="221">
        <f>ROUNDUP(H61*J61*L61,-1)</f>
        <v>3149210</v>
      </c>
      <c r="O61" s="267">
        <v>1850750</v>
      </c>
      <c r="P61" s="276">
        <f t="shared" si="26"/>
        <v>1298460</v>
      </c>
      <c r="Q61" s="267">
        <f t="shared" si="30"/>
        <v>944763</v>
      </c>
      <c r="R61" s="267">
        <f t="shared" si="31"/>
        <v>2204447</v>
      </c>
      <c r="S61" s="267">
        <f t="shared" si="32"/>
        <v>0</v>
      </c>
      <c r="T61" s="267">
        <f t="shared" si="33"/>
        <v>0</v>
      </c>
      <c r="U61" s="267">
        <f t="shared" si="27"/>
        <v>3149210</v>
      </c>
      <c r="V61" s="267">
        <f t="shared" si="34"/>
        <v>0</v>
      </c>
      <c r="W61" s="267">
        <f t="shared" si="35"/>
        <v>0</v>
      </c>
      <c r="X61" s="267">
        <f t="shared" si="28"/>
        <v>0</v>
      </c>
      <c r="Y61" s="760">
        <f t="shared" si="29"/>
        <v>3149210</v>
      </c>
      <c r="Z61" s="274" t="s">
        <v>341</v>
      </c>
      <c r="AA61" s="274" t="s">
        <v>81</v>
      </c>
      <c r="AB61" s="274" t="s">
        <v>23</v>
      </c>
      <c r="AC61" s="257" t="s">
        <v>636</v>
      </c>
    </row>
    <row r="62" spans="1:29" ht="20.100000000000001" customHeight="1" x14ac:dyDescent="0.15">
      <c r="A62" s="108"/>
      <c r="B62" s="108"/>
      <c r="C62" s="108"/>
      <c r="D62" s="267"/>
      <c r="E62" s="267"/>
      <c r="F62" s="430"/>
      <c r="G62" s="345" t="s">
        <v>527</v>
      </c>
      <c r="H62" s="217">
        <v>48642.8</v>
      </c>
      <c r="I62" s="218" t="s">
        <v>22</v>
      </c>
      <c r="J62" s="332">
        <v>1</v>
      </c>
      <c r="K62" s="218" t="s">
        <v>22</v>
      </c>
      <c r="L62" s="331">
        <v>7</v>
      </c>
      <c r="M62" s="278" t="s">
        <v>24</v>
      </c>
      <c r="N62" s="221">
        <f>ROUNDUP(H62*J62*L62,-1)</f>
        <v>340500</v>
      </c>
      <c r="O62" s="267">
        <v>340500</v>
      </c>
      <c r="P62" s="276">
        <f t="shared" si="26"/>
        <v>0</v>
      </c>
      <c r="Q62" s="267">
        <f t="shared" si="30"/>
        <v>102150</v>
      </c>
      <c r="R62" s="267">
        <f t="shared" si="31"/>
        <v>238349.99999999997</v>
      </c>
      <c r="S62" s="267">
        <f t="shared" si="32"/>
        <v>0</v>
      </c>
      <c r="T62" s="267">
        <f t="shared" si="33"/>
        <v>0</v>
      </c>
      <c r="U62" s="267">
        <f t="shared" si="27"/>
        <v>340500</v>
      </c>
      <c r="V62" s="267">
        <f t="shared" si="34"/>
        <v>0</v>
      </c>
      <c r="W62" s="267">
        <f t="shared" si="35"/>
        <v>0</v>
      </c>
      <c r="X62" s="267">
        <f t="shared" si="28"/>
        <v>0</v>
      </c>
      <c r="Y62" s="760">
        <f t="shared" si="29"/>
        <v>340500</v>
      </c>
      <c r="Z62" s="274" t="s">
        <v>341</v>
      </c>
      <c r="AA62" s="274" t="s">
        <v>81</v>
      </c>
      <c r="AB62" s="274" t="s">
        <v>23</v>
      </c>
      <c r="AC62" s="257" t="s">
        <v>636</v>
      </c>
    </row>
    <row r="63" spans="1:29" ht="20.100000000000001" customHeight="1" x14ac:dyDescent="0.15">
      <c r="A63" s="108"/>
      <c r="B63" s="108"/>
      <c r="C63" s="108"/>
      <c r="D63" s="267"/>
      <c r="E63" s="267"/>
      <c r="F63" s="430"/>
      <c r="G63" s="345" t="s">
        <v>562</v>
      </c>
      <c r="H63" s="217">
        <v>530058.19999999995</v>
      </c>
      <c r="I63" s="218" t="s">
        <v>22</v>
      </c>
      <c r="J63" s="219">
        <v>5</v>
      </c>
      <c r="K63" s="218" t="s">
        <v>22</v>
      </c>
      <c r="L63" s="331">
        <v>7</v>
      </c>
      <c r="M63" s="278" t="s">
        <v>24</v>
      </c>
      <c r="N63" s="221">
        <f>ROUNDUP(H63*J63*L63,-1)</f>
        <v>18552040</v>
      </c>
      <c r="O63" s="267">
        <v>18552040</v>
      </c>
      <c r="P63" s="276">
        <f t="shared" si="26"/>
        <v>0</v>
      </c>
      <c r="Q63" s="267">
        <f t="shared" si="30"/>
        <v>5565612</v>
      </c>
      <c r="R63" s="267">
        <f t="shared" si="31"/>
        <v>12986428</v>
      </c>
      <c r="S63" s="267">
        <f t="shared" si="32"/>
        <v>0</v>
      </c>
      <c r="T63" s="267">
        <f t="shared" si="33"/>
        <v>0</v>
      </c>
      <c r="U63" s="267">
        <f t="shared" si="27"/>
        <v>18552040</v>
      </c>
      <c r="V63" s="267">
        <f t="shared" si="34"/>
        <v>0</v>
      </c>
      <c r="W63" s="267">
        <f t="shared" si="35"/>
        <v>0</v>
      </c>
      <c r="X63" s="267">
        <f t="shared" si="28"/>
        <v>0</v>
      </c>
      <c r="Y63" s="760">
        <f t="shared" si="29"/>
        <v>18552040</v>
      </c>
      <c r="Z63" s="274" t="s">
        <v>341</v>
      </c>
      <c r="AA63" s="274" t="s">
        <v>81</v>
      </c>
      <c r="AB63" s="274" t="s">
        <v>23</v>
      </c>
      <c r="AC63" s="257" t="s">
        <v>636</v>
      </c>
    </row>
    <row r="64" spans="1:29" ht="20.100000000000001" customHeight="1" x14ac:dyDescent="0.15">
      <c r="A64" s="108"/>
      <c r="B64" s="108"/>
      <c r="C64" s="108"/>
      <c r="D64" s="267"/>
      <c r="E64" s="267"/>
      <c r="F64" s="430"/>
      <c r="G64" s="273" t="s">
        <v>334</v>
      </c>
      <c r="H64" s="217"/>
      <c r="I64" s="218"/>
      <c r="J64" s="219"/>
      <c r="K64" s="218"/>
      <c r="L64" s="331"/>
      <c r="M64" s="278"/>
      <c r="N64" s="183"/>
      <c r="O64" s="389"/>
      <c r="P64" s="276"/>
      <c r="Q64" s="267"/>
      <c r="R64" s="267"/>
      <c r="S64" s="267"/>
      <c r="T64" s="267"/>
      <c r="U64" s="267"/>
      <c r="V64" s="267"/>
      <c r="W64" s="267"/>
      <c r="X64" s="267"/>
      <c r="Y64" s="755"/>
      <c r="Z64" s="268"/>
      <c r="AA64" s="268"/>
      <c r="AB64" s="268"/>
      <c r="AC64" s="262"/>
    </row>
    <row r="65" spans="1:29" ht="20.100000000000001" customHeight="1" x14ac:dyDescent="0.15">
      <c r="A65" s="106"/>
      <c r="B65" s="106"/>
      <c r="C65" s="106"/>
      <c r="D65" s="320"/>
      <c r="E65" s="320"/>
      <c r="F65" s="565"/>
      <c r="G65" s="378" t="s">
        <v>43</v>
      </c>
      <c r="H65" s="239">
        <v>1999020</v>
      </c>
      <c r="I65" s="240" t="s">
        <v>22</v>
      </c>
      <c r="J65" s="241">
        <v>8</v>
      </c>
      <c r="K65" s="240" t="s">
        <v>22</v>
      </c>
      <c r="L65" s="368">
        <v>1</v>
      </c>
      <c r="M65" s="367" t="s">
        <v>24</v>
      </c>
      <c r="N65" s="356">
        <f>SUM(H65*J65*L65)</f>
        <v>15992160</v>
      </c>
      <c r="O65" s="567">
        <v>15992160</v>
      </c>
      <c r="P65" s="355">
        <f>N65-O65</f>
        <v>0</v>
      </c>
      <c r="Q65" s="320">
        <f>IF(AA65="국비100%",N65*100%,IF(AA65="시도비100%",N65*0%,IF(AA65="시군구비100%",N65*0%,IF(AA65="국비30%, 시도비70%",N65*30%,IF(AA65="국비50%, 시도비50%",N65*50%,IF(AA65="시도비50%, 시군구비50%",N65*0%,IF(AA65="국비30%, 시도비35%, 시군구비35%",N65*30%)))))))</f>
        <v>4797648</v>
      </c>
      <c r="R65" s="320">
        <f>IF(AA65="국비100%",N65*0%,IF(AA65="시도비100%",N65*100%,IF(AA65="시군구비100%",N65*0%,IF(AA65="국비30%, 시도비70%",N65*70%,IF(AA65="국비50%, 시도비50%",N65*50%,IF(AA65="시도비50%, 시군구비50%",N65*50%,IF(AA65="국비30%, 시도비35%, 시군구비35%",N65*35%)))))))</f>
        <v>5597256</v>
      </c>
      <c r="S65" s="320">
        <f>IF(AA65="국비100%",N65*0%,IF(AA65="시도비100%",N65*0%,IF(AA65="시군구비100%",N65*100%,IF(AA65="국비30%, 시도비70%",N65*0%,IF(AA65="국비50%, 시도비50%",N65*0%,IF(AA65="시도비50%, 시군구비50%",N65*50%,IF(AA65="국비30%, 시도비35%, 시군구비35%",N65*35%)))))))</f>
        <v>5597256</v>
      </c>
      <c r="T65" s="320">
        <f>IF(AA65="기타보조금",N65*100%,N65*0%)</f>
        <v>0</v>
      </c>
      <c r="U65" s="320">
        <f>SUM(Q65:T65)</f>
        <v>15992160</v>
      </c>
      <c r="V65" s="320">
        <f>IF(AA65="자부담",N65*100%,N65*0%)</f>
        <v>0</v>
      </c>
      <c r="W65" s="320">
        <f>IF(AA65="후원금",N65*100%,N65*0%)</f>
        <v>0</v>
      </c>
      <c r="X65" s="320">
        <f>IF(AA65="수익사업",N65*100%,N65*0%)</f>
        <v>0</v>
      </c>
      <c r="Y65" s="755">
        <f>SUM(U65:X65)</f>
        <v>15992160</v>
      </c>
      <c r="Z65" s="268" t="s">
        <v>281</v>
      </c>
      <c r="AA65" s="268" t="s">
        <v>600</v>
      </c>
      <c r="AB65" s="268" t="s">
        <v>493</v>
      </c>
      <c r="AC65" s="257" t="s">
        <v>640</v>
      </c>
    </row>
    <row r="66" spans="1:29" ht="20.100000000000001" customHeight="1" x14ac:dyDescent="0.15">
      <c r="A66" s="112"/>
      <c r="B66" s="112"/>
      <c r="C66" s="112"/>
      <c r="D66" s="286"/>
      <c r="E66" s="286"/>
      <c r="F66" s="566"/>
      <c r="G66" s="365"/>
      <c r="H66" s="244">
        <v>2073060</v>
      </c>
      <c r="I66" s="235" t="s">
        <v>22</v>
      </c>
      <c r="J66" s="236">
        <v>4</v>
      </c>
      <c r="K66" s="235" t="s">
        <v>22</v>
      </c>
      <c r="L66" s="369">
        <v>1</v>
      </c>
      <c r="M66" s="237" t="s">
        <v>24</v>
      </c>
      <c r="N66" s="238">
        <f>SUM(H66*J66*L66)</f>
        <v>8292240</v>
      </c>
      <c r="O66" s="568">
        <v>4146120</v>
      </c>
      <c r="P66" s="352">
        <f>N66-O66</f>
        <v>4146120</v>
      </c>
      <c r="Q66" s="286">
        <f>IF(AA66="국비100%",N66*100%,IF(AA66="시도비100%",N66*0%,IF(AA66="시군구비100%",N66*0%,IF(AA66="국비30%, 시도비70%",N66*30%,IF(AA66="국비50%, 시도비50%",N66*50%,IF(AA66="시도비50%, 시군구비50%",N66*0%,IF(AA66="국비30%, 시도비35%, 시군구비35%",N66*30%)))))))</f>
        <v>2487672</v>
      </c>
      <c r="R66" s="286">
        <f>IF(AA66="국비100%",N66*0%,IF(AA66="시도비100%",N66*100%,IF(AA66="시군구비100%",N66*0%,IF(AA66="국비30%, 시도비70%",N66*70%,IF(AA66="국비50%, 시도비50%",N66*50%,IF(AA66="시도비50%, 시군구비50%",N66*50%,IF(AA66="국비30%, 시도비35%, 시군구비35%",N66*35%)))))))</f>
        <v>2902284</v>
      </c>
      <c r="S66" s="286">
        <f>IF(AA66="국비100%",N66*0%,IF(AA66="시도비100%",N66*0%,IF(AA66="시군구비100%",N66*100%,IF(AA66="국비30%, 시도비70%",N66*0%,IF(AA66="국비50%, 시도비50%",N66*0%,IF(AA66="시도비50%, 시군구비50%",N66*50%,IF(AA66="국비30%, 시도비35%, 시군구비35%",N66*35%)))))))</f>
        <v>2902284</v>
      </c>
      <c r="T66" s="286">
        <f>IF(AA66="기타보조금",N66*100%,N66*0%)</f>
        <v>0</v>
      </c>
      <c r="U66" s="286">
        <f>SUM(Q66:T66)</f>
        <v>8292240</v>
      </c>
      <c r="V66" s="286">
        <f>IF(AA66="자부담",N66*100%,N66*0%)</f>
        <v>0</v>
      </c>
      <c r="W66" s="286">
        <f>IF(AA66="후원금",N66*100%,N66*0%)</f>
        <v>0</v>
      </c>
      <c r="X66" s="286">
        <f>IF(AA66="수익사업",N66*100%,N66*0%)</f>
        <v>0</v>
      </c>
      <c r="Y66" s="755">
        <f>SUM(U66:X66)</f>
        <v>8292240</v>
      </c>
      <c r="Z66" s="268" t="s">
        <v>281</v>
      </c>
      <c r="AA66" s="268" t="s">
        <v>600</v>
      </c>
      <c r="AB66" s="268" t="s">
        <v>493</v>
      </c>
      <c r="AC66" s="257" t="s">
        <v>640</v>
      </c>
    </row>
    <row r="67" spans="1:29" ht="20.100000000000001" customHeight="1" x14ac:dyDescent="0.15">
      <c r="A67" s="108"/>
      <c r="B67" s="108"/>
      <c r="C67" s="108"/>
      <c r="D67" s="267"/>
      <c r="E67" s="267"/>
      <c r="F67" s="430"/>
      <c r="G67" s="280" t="s">
        <v>63</v>
      </c>
      <c r="H67" s="217">
        <v>316800</v>
      </c>
      <c r="I67" s="218" t="s">
        <v>22</v>
      </c>
      <c r="J67" s="219">
        <v>10</v>
      </c>
      <c r="K67" s="218" t="s">
        <v>22</v>
      </c>
      <c r="L67" s="331">
        <v>1</v>
      </c>
      <c r="M67" s="278" t="s">
        <v>24</v>
      </c>
      <c r="N67" s="183">
        <f>ROUNDUP(H67*J67,-1)</f>
        <v>3168000</v>
      </c>
      <c r="O67" s="389">
        <v>2592000</v>
      </c>
      <c r="P67" s="276">
        <f>N67-O67</f>
        <v>576000</v>
      </c>
      <c r="Q67" s="267">
        <f>IF(AA67="국비100%",N67*100%,IF(AA67="시도비100%",N67*0%,IF(AA67="시군구비100%",N67*0%,IF(AA67="국비30%, 시도비70%",N67*30%,IF(AA67="국비50%, 시도비50%",N67*50%,IF(AA67="시도비50%, 시군구비50%",N67*0%,IF(AA67="국비30%, 시도비35%, 시군구비35%",N67*30%)))))))</f>
        <v>950400</v>
      </c>
      <c r="R67" s="267">
        <f>IF(AA67="국비100%",N67*0%,IF(AA67="시도비100%",N67*100%,IF(AA67="시군구비100%",N67*0%,IF(AA67="국비30%, 시도비70%",N67*70%,IF(AA67="국비50%, 시도비50%",N67*50%,IF(AA67="시도비50%, 시군구비50%",N67*50%,IF(AA67="국비30%, 시도비35%, 시군구비35%",N67*35%)))))))</f>
        <v>1108800</v>
      </c>
      <c r="S67" s="267">
        <f>IF(AA67="국비100%",N67*0%,IF(AA67="시도비100%",N67*0%,IF(AA67="시군구비100%",N67*100%,IF(AA67="국비30%, 시도비70%",N67*0%,IF(AA67="국비50%, 시도비50%",N67*0%,IF(AA67="시도비50%, 시군구비50%",N67*50%,IF(AA67="국비30%, 시도비35%, 시군구비35%",N67*35%)))))))</f>
        <v>1108800</v>
      </c>
      <c r="T67" s="267">
        <f>IF(AA67="기타보조금",N67*100%,N67*0%)</f>
        <v>0</v>
      </c>
      <c r="U67" s="267">
        <f>SUM(Q67:T67)</f>
        <v>3168000</v>
      </c>
      <c r="V67" s="267">
        <f>IF(AA67="자부담",N67*100%,N67*0%)</f>
        <v>0</v>
      </c>
      <c r="W67" s="267">
        <f>IF(AA67="후원금",N67*100%,N67*0%)</f>
        <v>0</v>
      </c>
      <c r="X67" s="267">
        <f>IF(AA67="수익사업",N67*100%,N67*0%)</f>
        <v>0</v>
      </c>
      <c r="Y67" s="755">
        <f>SUM(U67:X67)</f>
        <v>3168000</v>
      </c>
      <c r="Z67" s="268" t="s">
        <v>573</v>
      </c>
      <c r="AA67" s="268" t="s">
        <v>600</v>
      </c>
      <c r="AB67" s="268" t="s">
        <v>493</v>
      </c>
      <c r="AC67" s="257" t="s">
        <v>640</v>
      </c>
    </row>
    <row r="68" spans="1:29" ht="20.100000000000001" customHeight="1" x14ac:dyDescent="0.15">
      <c r="A68" s="108"/>
      <c r="B68" s="108"/>
      <c r="C68" s="108"/>
      <c r="D68" s="267"/>
      <c r="E68" s="267"/>
      <c r="F68" s="430"/>
      <c r="G68" s="273" t="s">
        <v>348</v>
      </c>
      <c r="H68" s="217"/>
      <c r="I68" s="218"/>
      <c r="J68" s="219"/>
      <c r="K68" s="218"/>
      <c r="L68" s="331"/>
      <c r="M68" s="278"/>
      <c r="N68" s="389"/>
      <c r="O68" s="761"/>
      <c r="P68" s="276"/>
      <c r="Q68" s="267"/>
      <c r="R68" s="267"/>
      <c r="S68" s="267"/>
      <c r="T68" s="267"/>
      <c r="U68" s="267"/>
      <c r="V68" s="267"/>
      <c r="W68" s="267"/>
      <c r="X68" s="267"/>
      <c r="Y68" s="755"/>
      <c r="Z68" s="268" t="s">
        <v>301</v>
      </c>
      <c r="AA68" s="268" t="s">
        <v>412</v>
      </c>
      <c r="AB68" s="268" t="s">
        <v>493</v>
      </c>
      <c r="AC68" s="257" t="s">
        <v>641</v>
      </c>
    </row>
    <row r="69" spans="1:29" ht="20.100000000000001" customHeight="1" x14ac:dyDescent="0.15">
      <c r="A69" s="108"/>
      <c r="B69" s="108"/>
      <c r="C69" s="108"/>
      <c r="D69" s="267"/>
      <c r="E69" s="267"/>
      <c r="F69" s="430"/>
      <c r="G69" s="280" t="s">
        <v>87</v>
      </c>
      <c r="H69" s="217">
        <v>2073060</v>
      </c>
      <c r="I69" s="218" t="s">
        <v>22</v>
      </c>
      <c r="J69" s="219">
        <v>1</v>
      </c>
      <c r="K69" s="218" t="s">
        <v>22</v>
      </c>
      <c r="L69" s="331">
        <v>1</v>
      </c>
      <c r="M69" s="278" t="s">
        <v>24</v>
      </c>
      <c r="N69" s="183">
        <f>SUM(H69*J69*L69)</f>
        <v>2073060</v>
      </c>
      <c r="O69" s="761">
        <v>2073060</v>
      </c>
      <c r="P69" s="276">
        <f>N69-O69</f>
        <v>0</v>
      </c>
      <c r="Q69" s="267">
        <f>IF(AA69="국비100%",N69*100%,IF(AA69="시도비100%",N69*0%,IF(AA69="시군구비100%",N69*0%,IF(AA69="국비30%, 시도비70%",N69*30%,IF(AA69="국비50%, 시도비50%",N69*50%,IF(AA69="시도비50%, 시군구비50%",N69*0%,IF(AA69="국비30%, 시도비35%, 시군구비35%",N69*30%)))))))</f>
        <v>0</v>
      </c>
      <c r="R69" s="267">
        <f>IF(AA69="국비100%",N69*0%,IF(AA69="시도비100%",N69*100%,IF(AA69="시군구비100%",N69*0%,IF(AA69="국비30%, 시도비70%",N69*70%,IF(AA69="국비50%, 시도비50%",N69*50%,IF(AA69="시도비50%, 시군구비50%",N69*50%,IF(AA69="국비30%, 시도비35%, 시군구비35%",N69*35%)))))))</f>
        <v>2073060</v>
      </c>
      <c r="S69" s="267">
        <f>IF(AA69="국비100%",N69*0%,IF(AA69="시도비100%",N69*0%,IF(AA69="시군구비100%",N69*100%,IF(AA69="국비30%, 시도비70%",N69*0%,IF(AA69="국비50%, 시도비50%",N69*0%,IF(AA69="시도비50%, 시군구비50%",N69*50%,IF(AA69="국비30%, 시도비35%, 시군구비35%",N69*35%)))))))</f>
        <v>0</v>
      </c>
      <c r="T69" s="267">
        <f>IF(AA69="기타보조금",N69*100%,N69*0%)</f>
        <v>0</v>
      </c>
      <c r="U69" s="267">
        <f>SUM(Q69:T69)</f>
        <v>2073060</v>
      </c>
      <c r="V69" s="267">
        <f>IF(AA69="자부담",N69*100%,N69*0%)</f>
        <v>0</v>
      </c>
      <c r="W69" s="267">
        <f>IF(AA69="후원금",N69*100%,N69*0%)</f>
        <v>0</v>
      </c>
      <c r="X69" s="267">
        <f>IF(AA69="수익사업",N69*100%,N69*0%)</f>
        <v>0</v>
      </c>
      <c r="Y69" s="755">
        <f>SUM(U69:X69)</f>
        <v>2073060</v>
      </c>
      <c r="Z69" s="268" t="s">
        <v>301</v>
      </c>
      <c r="AA69" s="268" t="s">
        <v>412</v>
      </c>
      <c r="AB69" s="268" t="s">
        <v>493</v>
      </c>
      <c r="AC69" s="257" t="s">
        <v>641</v>
      </c>
    </row>
    <row r="70" spans="1:29" ht="20.100000000000001" customHeight="1" x14ac:dyDescent="0.15">
      <c r="A70" s="108"/>
      <c r="B70" s="108"/>
      <c r="C70" s="108"/>
      <c r="D70" s="267"/>
      <c r="E70" s="267"/>
      <c r="F70" s="430"/>
      <c r="G70" s="280"/>
      <c r="H70" s="217">
        <v>2153950</v>
      </c>
      <c r="I70" s="218" t="s">
        <v>22</v>
      </c>
      <c r="J70" s="219">
        <v>1</v>
      </c>
      <c r="K70" s="218" t="s">
        <v>22</v>
      </c>
      <c r="L70" s="331">
        <v>1</v>
      </c>
      <c r="M70" s="278" t="s">
        <v>24</v>
      </c>
      <c r="N70" s="183">
        <f>SUM(H70*J70*L70)</f>
        <v>2153950</v>
      </c>
      <c r="O70" s="761">
        <v>2153950</v>
      </c>
      <c r="P70" s="276">
        <f>N70-O70</f>
        <v>0</v>
      </c>
      <c r="Q70" s="267">
        <f>IF(AA70="국비100%",N70*100%,IF(AA70="시도비100%",N70*0%,IF(AA70="시군구비100%",N70*0%,IF(AA70="국비30%, 시도비70%",N70*30%,IF(AA70="국비50%, 시도비50%",N70*50%,IF(AA70="시도비50%, 시군구비50%",N70*0%,IF(AA70="국비30%, 시도비35%, 시군구비35%",N70*30%)))))))</f>
        <v>0</v>
      </c>
      <c r="R70" s="267">
        <f>IF(AA70="국비100%",N70*0%,IF(AA70="시도비100%",N70*100%,IF(AA70="시군구비100%",N70*0%,IF(AA70="국비30%, 시도비70%",N70*70%,IF(AA70="국비50%, 시도비50%",N70*50%,IF(AA70="시도비50%, 시군구비50%",N70*50%,IF(AA70="국비30%, 시도비35%, 시군구비35%",N70*35%)))))))</f>
        <v>2153950</v>
      </c>
      <c r="S70" s="267">
        <f>IF(AA70="국비100%",N70*0%,IF(AA70="시도비100%",N70*0%,IF(AA70="시군구비100%",N70*100%,IF(AA70="국비30%, 시도비70%",N70*0%,IF(AA70="국비50%, 시도비50%",N70*0%,IF(AA70="시도비50%, 시군구비50%",N70*50%,IF(AA70="국비30%, 시도비35%, 시군구비35%",N70*35%)))))))</f>
        <v>0</v>
      </c>
      <c r="T70" s="267">
        <f>IF(AA70="기타보조금",N70*100%,N70*0%)</f>
        <v>0</v>
      </c>
      <c r="U70" s="267">
        <f>SUM(Q70:T70)</f>
        <v>2153950</v>
      </c>
      <c r="V70" s="267">
        <f>IF(AA70="자부담",N70*100%,N70*0%)</f>
        <v>0</v>
      </c>
      <c r="W70" s="267">
        <f>IF(AA70="후원금",N70*100%,N70*0%)</f>
        <v>0</v>
      </c>
      <c r="X70" s="267">
        <f>IF(AA70="수익사업",N70*100%,N70*0%)</f>
        <v>0</v>
      </c>
      <c r="Y70" s="755">
        <f>SUM(U70:X70)</f>
        <v>2153950</v>
      </c>
      <c r="Z70" s="268" t="s">
        <v>301</v>
      </c>
      <c r="AA70" s="268" t="s">
        <v>412</v>
      </c>
      <c r="AB70" s="268" t="s">
        <v>493</v>
      </c>
      <c r="AC70" s="257" t="s">
        <v>641</v>
      </c>
    </row>
    <row r="71" spans="1:29" ht="20.100000000000001" customHeight="1" x14ac:dyDescent="0.15">
      <c r="A71" s="108"/>
      <c r="B71" s="108"/>
      <c r="C71" s="108"/>
      <c r="D71" s="267"/>
      <c r="E71" s="267"/>
      <c r="F71" s="430"/>
      <c r="G71" s="280" t="s">
        <v>146</v>
      </c>
      <c r="H71" s="217">
        <v>1894700</v>
      </c>
      <c r="I71" s="218" t="s">
        <v>22</v>
      </c>
      <c r="J71" s="219">
        <v>8</v>
      </c>
      <c r="K71" s="218" t="s">
        <v>22</v>
      </c>
      <c r="L71" s="331">
        <v>1</v>
      </c>
      <c r="M71" s="278" t="s">
        <v>24</v>
      </c>
      <c r="N71" s="183">
        <f>SUM(H71*J71*L71)</f>
        <v>15157600</v>
      </c>
      <c r="O71" s="761">
        <v>15157600</v>
      </c>
      <c r="P71" s="276">
        <f>N71-O71</f>
        <v>0</v>
      </c>
      <c r="Q71" s="267">
        <f>IF(AA71="국비100%",N71*100%,IF(AA71="시도비100%",N71*0%,IF(AA71="시군구비100%",N71*0%,IF(AA71="국비30%, 시도비70%",N71*30%,IF(AA71="국비50%, 시도비50%",N71*50%,IF(AA71="시도비50%, 시군구비50%",N71*0%,IF(AA71="국비30%, 시도비35%, 시군구비35%",N71*30%)))))))</f>
        <v>0</v>
      </c>
      <c r="R71" s="267">
        <f>IF(AA71="국비100%",N71*0%,IF(AA71="시도비100%",N71*100%,IF(AA71="시군구비100%",N71*0%,IF(AA71="국비30%, 시도비70%",N71*70%,IF(AA71="국비50%, 시도비50%",N71*50%,IF(AA71="시도비50%, 시군구비50%",N71*50%,IF(AA71="국비30%, 시도비35%, 시군구비35%",N71*35%)))))))</f>
        <v>15157600</v>
      </c>
      <c r="S71" s="267">
        <f>IF(AA71="국비100%",N71*0%,IF(AA71="시도비100%",N71*0%,IF(AA71="시군구비100%",N71*100%,IF(AA71="국비30%, 시도비70%",N71*0%,IF(AA71="국비50%, 시도비50%",N71*0%,IF(AA71="시도비50%, 시군구비50%",N71*50%,IF(AA71="국비30%, 시도비35%, 시군구비35%",N71*35%)))))))</f>
        <v>0</v>
      </c>
      <c r="T71" s="267">
        <f>IF(AA71="기타보조금",N71*100%,N71*0%)</f>
        <v>0</v>
      </c>
      <c r="U71" s="267">
        <f>SUM(Q71:T71)</f>
        <v>15157600</v>
      </c>
      <c r="V71" s="267">
        <f>IF(AA71="자부담",N71*100%,N71*0%)</f>
        <v>0</v>
      </c>
      <c r="W71" s="267">
        <f>IF(AA71="후원금",N71*100%,N71*0%)</f>
        <v>0</v>
      </c>
      <c r="X71" s="267">
        <f>IF(AA71="수익사업",N71*100%,N71*0%)</f>
        <v>0</v>
      </c>
      <c r="Y71" s="755">
        <f>SUM(U71:X71)</f>
        <v>15157600</v>
      </c>
      <c r="Z71" s="268" t="s">
        <v>301</v>
      </c>
      <c r="AA71" s="268" t="s">
        <v>412</v>
      </c>
      <c r="AB71" s="268" t="s">
        <v>493</v>
      </c>
      <c r="AC71" s="257" t="s">
        <v>641</v>
      </c>
    </row>
    <row r="72" spans="1:29" ht="20.100000000000001" customHeight="1" x14ac:dyDescent="0.15">
      <c r="A72" s="108"/>
      <c r="B72" s="108"/>
      <c r="C72" s="108"/>
      <c r="D72" s="267"/>
      <c r="E72" s="267"/>
      <c r="F72" s="430"/>
      <c r="G72" s="280"/>
      <c r="H72" s="217">
        <v>1924880</v>
      </c>
      <c r="I72" s="218" t="s">
        <v>22</v>
      </c>
      <c r="J72" s="219">
        <v>2</v>
      </c>
      <c r="K72" s="218" t="s">
        <v>22</v>
      </c>
      <c r="L72" s="331">
        <v>1</v>
      </c>
      <c r="M72" s="278" t="s">
        <v>24</v>
      </c>
      <c r="N72" s="183">
        <f>SUM(H72*J72*L72)</f>
        <v>3849760</v>
      </c>
      <c r="O72" s="761"/>
      <c r="P72" s="276">
        <f>N72-O72</f>
        <v>3849760</v>
      </c>
      <c r="Q72" s="267">
        <f>IF(AA72="국비100%",N72*100%,IF(AA72="시도비100%",N72*0%,IF(AA72="시군구비100%",N72*0%,IF(AA72="국비30%, 시도비70%",N72*30%,IF(AA72="국비50%, 시도비50%",N72*50%,IF(AA72="시도비50%, 시군구비50%",N72*0%,IF(AA72="국비30%, 시도비35%, 시군구비35%",N72*30%)))))))</f>
        <v>0</v>
      </c>
      <c r="R72" s="267">
        <f>IF(AA72="국비100%",N72*0%,IF(AA72="시도비100%",N72*100%,IF(AA72="시군구비100%",N72*0%,IF(AA72="국비30%, 시도비70%",N72*70%,IF(AA72="국비50%, 시도비50%",N72*50%,IF(AA72="시도비50%, 시군구비50%",N72*50%,IF(AA72="국비30%, 시도비35%, 시군구비35%",N72*35%)))))))</f>
        <v>3849760</v>
      </c>
      <c r="S72" s="267">
        <f>IF(AA72="국비100%",N72*0%,IF(AA72="시도비100%",N72*0%,IF(AA72="시군구비100%",N72*100%,IF(AA72="국비30%, 시도비70%",N72*0%,IF(AA72="국비50%, 시도비50%",N72*0%,IF(AA72="시도비50%, 시군구비50%",N72*50%,IF(AA72="국비30%, 시도비35%, 시군구비35%",N72*35%)))))))</f>
        <v>0</v>
      </c>
      <c r="T72" s="267">
        <f>IF(AA72="기타보조금",N72*100%,N72*0%)</f>
        <v>0</v>
      </c>
      <c r="U72" s="267">
        <f>SUM(Q72:T72)</f>
        <v>3849760</v>
      </c>
      <c r="V72" s="267">
        <f>IF(AA72="자부담",N72*100%,N72*0%)</f>
        <v>0</v>
      </c>
      <c r="W72" s="267">
        <f>IF(AA72="후원금",N72*100%,N72*0%)</f>
        <v>0</v>
      </c>
      <c r="X72" s="267">
        <f>IF(AA72="수익사업",N72*100%,N72*0%)</f>
        <v>0</v>
      </c>
      <c r="Y72" s="755">
        <f>SUM(U72:X72)</f>
        <v>3849760</v>
      </c>
      <c r="Z72" s="268" t="s">
        <v>301</v>
      </c>
      <c r="AA72" s="268" t="s">
        <v>412</v>
      </c>
      <c r="AB72" s="268" t="s">
        <v>493</v>
      </c>
      <c r="AC72" s="257" t="s">
        <v>641</v>
      </c>
    </row>
    <row r="73" spans="1:29" ht="20.100000000000001" customHeight="1" x14ac:dyDescent="0.15">
      <c r="A73" s="108"/>
      <c r="B73" s="108"/>
      <c r="C73" s="108"/>
      <c r="D73" s="267"/>
      <c r="E73" s="267"/>
      <c r="F73" s="430"/>
      <c r="G73" s="273" t="s">
        <v>335</v>
      </c>
      <c r="H73" s="217"/>
      <c r="I73" s="218"/>
      <c r="J73" s="219"/>
      <c r="K73" s="218"/>
      <c r="L73" s="331"/>
      <c r="M73" s="278"/>
      <c r="N73" s="389"/>
      <c r="O73" s="389"/>
      <c r="P73" s="276"/>
      <c r="Q73" s="267"/>
      <c r="R73" s="267"/>
      <c r="S73" s="267"/>
      <c r="T73" s="267"/>
      <c r="U73" s="267"/>
      <c r="V73" s="267"/>
      <c r="W73" s="267"/>
      <c r="X73" s="267"/>
      <c r="Y73" s="755"/>
      <c r="Z73" s="268" t="s">
        <v>241</v>
      </c>
      <c r="AA73" s="268" t="s">
        <v>180</v>
      </c>
      <c r="AB73" s="268" t="s">
        <v>493</v>
      </c>
      <c r="AC73" s="257" t="s">
        <v>642</v>
      </c>
    </row>
    <row r="74" spans="1:29" ht="20.100000000000001" customHeight="1" x14ac:dyDescent="0.15">
      <c r="A74" s="108"/>
      <c r="B74" s="108"/>
      <c r="C74" s="108"/>
      <c r="D74" s="267"/>
      <c r="E74" s="267"/>
      <c r="F74" s="430"/>
      <c r="G74" s="280" t="s">
        <v>112</v>
      </c>
      <c r="H74" s="217">
        <v>427840</v>
      </c>
      <c r="I74" s="218" t="s">
        <v>22</v>
      </c>
      <c r="J74" s="219">
        <v>1</v>
      </c>
      <c r="K74" s="218" t="s">
        <v>22</v>
      </c>
      <c r="L74" s="331">
        <v>1</v>
      </c>
      <c r="M74" s="278" t="s">
        <v>24</v>
      </c>
      <c r="N74" s="183">
        <f>SUM(H74*J74*L74)</f>
        <v>427840</v>
      </c>
      <c r="O74" s="389">
        <v>427840</v>
      </c>
      <c r="P74" s="276">
        <f>N74-O74</f>
        <v>0</v>
      </c>
      <c r="Q74" s="267">
        <f>IF(AA74="국비100%",N74*100%,IF(AA74="시도비100%",N74*0%,IF(AA74="시군구비100%",N74*0%,IF(AA74="국비30%, 시도비70%",N74*30%,IF(AA74="국비50%, 시도비50%",N74*50%,IF(AA74="시도비50%, 시군구비50%",N74*0%,IF(AA74="국비30%, 시도비35%, 시군구비35%",N74*30%)))))))</f>
        <v>0</v>
      </c>
      <c r="R74" s="267">
        <f>IF(AA74="국비100%",N74*0%,IF(AA74="시도비100%",N74*100%,IF(AA74="시군구비100%",N74*0%,IF(AA74="국비30%, 시도비70%",N74*70%,IF(AA74="국비50%, 시도비50%",N74*50%,IF(AA74="시도비50%, 시군구비50%",N74*50%,IF(AA74="국비30%, 시도비35%, 시군구비35%",N74*35%)))))))</f>
        <v>213920</v>
      </c>
      <c r="S74" s="267">
        <f>IF(AA74="국비100%",N74*0%,IF(AA74="시도비100%",N74*0%,IF(AA74="시군구비100%",N74*100%,IF(AA74="국비30%, 시도비70%",N74*0%,IF(AA74="국비50%, 시도비50%",N74*0%,IF(AA74="시도비50%, 시군구비50%",N74*50%,IF(AA74="국비30%, 시도비35%, 시군구비35%",N74*35%)))))))</f>
        <v>213920</v>
      </c>
      <c r="T74" s="267">
        <f>IF(AA74="기타보조금",N74*100%,N74*0%)</f>
        <v>0</v>
      </c>
      <c r="U74" s="267">
        <f>SUM(Q74:T74)</f>
        <v>427840</v>
      </c>
      <c r="V74" s="267">
        <f>IF(AA74="자부담",N74*100%,N74*0%)</f>
        <v>0</v>
      </c>
      <c r="W74" s="267">
        <f>IF(AA74="후원금",N74*100%,N74*0%)</f>
        <v>0</v>
      </c>
      <c r="X74" s="267">
        <f>IF(AA74="수익사업",N74*100%,N74*0%)</f>
        <v>0</v>
      </c>
      <c r="Y74" s="755">
        <f>SUM(U74:X74)</f>
        <v>427840</v>
      </c>
      <c r="Z74" s="268" t="s">
        <v>241</v>
      </c>
      <c r="AA74" s="268" t="s">
        <v>180</v>
      </c>
      <c r="AB74" s="268" t="s">
        <v>493</v>
      </c>
      <c r="AC74" s="257" t="s">
        <v>642</v>
      </c>
    </row>
    <row r="75" spans="1:29" ht="20.100000000000001" customHeight="1" x14ac:dyDescent="0.15">
      <c r="A75" s="108"/>
      <c r="B75" s="108"/>
      <c r="C75" s="108"/>
      <c r="D75" s="267"/>
      <c r="E75" s="267"/>
      <c r="F75" s="430"/>
      <c r="G75" s="280"/>
      <c r="H75" s="217">
        <v>1894700</v>
      </c>
      <c r="I75" s="218" t="s">
        <v>22</v>
      </c>
      <c r="J75" s="219">
        <v>11</v>
      </c>
      <c r="K75" s="218" t="s">
        <v>22</v>
      </c>
      <c r="L75" s="331">
        <v>1</v>
      </c>
      <c r="M75" s="278" t="s">
        <v>24</v>
      </c>
      <c r="N75" s="183">
        <f>SUM(H75*J75*L75)</f>
        <v>20841700</v>
      </c>
      <c r="O75" s="389">
        <v>17052300</v>
      </c>
      <c r="P75" s="276">
        <f>N75-O75</f>
        <v>3789400</v>
      </c>
      <c r="Q75" s="267">
        <f>IF(AA75="국비100%",N75*100%,IF(AA75="시도비100%",N75*0%,IF(AA75="시군구비100%",N75*0%,IF(AA75="국비30%, 시도비70%",N75*30%,IF(AA75="국비50%, 시도비50%",N75*50%,IF(AA75="시도비50%, 시군구비50%",N75*0%,IF(AA75="국비30%, 시도비35%, 시군구비35%",N75*30%)))))))</f>
        <v>0</v>
      </c>
      <c r="R75" s="267">
        <f>IF(AA75="국비100%",N75*0%,IF(AA75="시도비100%",N75*100%,IF(AA75="시군구비100%",N75*0%,IF(AA75="국비30%, 시도비70%",N75*70%,IF(AA75="국비50%, 시도비50%",N75*50%,IF(AA75="시도비50%, 시군구비50%",N75*50%,IF(AA75="국비30%, 시도비35%, 시군구비35%",N75*35%)))))))</f>
        <v>10420850</v>
      </c>
      <c r="S75" s="267">
        <f>IF(AA75="국비100%",N75*0%,IF(AA75="시도비100%",N75*0%,IF(AA75="시군구비100%",N75*100%,IF(AA75="국비30%, 시도비70%",N75*0%,IF(AA75="국비50%, 시도비50%",N75*0%,IF(AA75="시도비50%, 시군구비50%",N75*50%,IF(AA75="국비30%, 시도비35%, 시군구비35%",N75*35%)))))))</f>
        <v>10420850</v>
      </c>
      <c r="T75" s="267">
        <f>IF(AA75="기타보조금",N75*100%,N75*0%)</f>
        <v>0</v>
      </c>
      <c r="U75" s="267">
        <f>SUM(Q75:T75)</f>
        <v>20841700</v>
      </c>
      <c r="V75" s="267">
        <f>IF(AA75="자부담",N75*100%,N75*0%)</f>
        <v>0</v>
      </c>
      <c r="W75" s="267">
        <f>IF(AA75="후원금",N75*100%,N75*0%)</f>
        <v>0</v>
      </c>
      <c r="X75" s="267">
        <f>IF(AA75="수익사업",N75*100%,N75*0%)</f>
        <v>0</v>
      </c>
      <c r="Y75" s="755">
        <f>SUM(U75:X75)</f>
        <v>20841700</v>
      </c>
      <c r="Z75" s="268" t="s">
        <v>241</v>
      </c>
      <c r="AA75" s="268" t="s">
        <v>180</v>
      </c>
      <c r="AB75" s="268" t="s">
        <v>493</v>
      </c>
      <c r="AC75" s="257" t="s">
        <v>642</v>
      </c>
    </row>
    <row r="76" spans="1:29" ht="20.100000000000001" customHeight="1" x14ac:dyDescent="0.15">
      <c r="A76" s="108"/>
      <c r="B76" s="108"/>
      <c r="C76" s="114" t="s">
        <v>478</v>
      </c>
      <c r="D76" s="293">
        <f>SUM(N77:N237)</f>
        <v>170016260</v>
      </c>
      <c r="E76" s="293">
        <v>157103960</v>
      </c>
      <c r="F76" s="293">
        <f>SUM(D76-E76)</f>
        <v>12912300</v>
      </c>
      <c r="G76" s="410"/>
      <c r="H76" s="392"/>
      <c r="I76" s="392"/>
      <c r="J76" s="392"/>
      <c r="K76" s="392"/>
      <c r="L76" s="392"/>
      <c r="M76" s="392"/>
      <c r="N76" s="289"/>
      <c r="O76" s="293">
        <f t="shared" ref="O76:Y76" si="36">SUM(O77:O237)</f>
        <v>145602090</v>
      </c>
      <c r="P76" s="293">
        <f t="shared" si="36"/>
        <v>24414170</v>
      </c>
      <c r="Q76" s="293">
        <f t="shared" si="36"/>
        <v>2494986</v>
      </c>
      <c r="R76" s="293">
        <f t="shared" si="36"/>
        <v>137438180.5</v>
      </c>
      <c r="S76" s="293">
        <f t="shared" si="36"/>
        <v>28043093.5</v>
      </c>
      <c r="T76" s="293">
        <f t="shared" si="36"/>
        <v>0</v>
      </c>
      <c r="U76" s="293">
        <f t="shared" si="36"/>
        <v>167976260</v>
      </c>
      <c r="V76" s="293">
        <f t="shared" si="36"/>
        <v>2040000</v>
      </c>
      <c r="W76" s="293">
        <f t="shared" si="36"/>
        <v>0</v>
      </c>
      <c r="X76" s="293">
        <f t="shared" si="36"/>
        <v>0</v>
      </c>
      <c r="Y76" s="293">
        <f t="shared" si="36"/>
        <v>170016260</v>
      </c>
      <c r="Z76" s="309"/>
      <c r="AA76" s="309"/>
      <c r="AB76" s="308"/>
      <c r="AC76" s="627"/>
    </row>
    <row r="77" spans="1:29" ht="20.100000000000001" customHeight="1" x14ac:dyDescent="0.15">
      <c r="A77" s="108"/>
      <c r="B77" s="108"/>
      <c r="C77" s="108"/>
      <c r="D77" s="267"/>
      <c r="E77" s="267"/>
      <c r="F77" s="267"/>
      <c r="G77" s="739" t="s">
        <v>337</v>
      </c>
      <c r="H77" s="740"/>
      <c r="I77" s="745"/>
      <c r="J77" s="746"/>
      <c r="K77" s="745"/>
      <c r="L77" s="744"/>
      <c r="M77" s="743"/>
      <c r="N77" s="740"/>
      <c r="O77" s="267"/>
      <c r="P77" s="267"/>
      <c r="Q77" s="267"/>
      <c r="R77" s="267"/>
      <c r="S77" s="267"/>
      <c r="T77" s="267"/>
      <c r="U77" s="267"/>
      <c r="V77" s="267"/>
      <c r="W77" s="267"/>
      <c r="X77" s="267"/>
      <c r="Y77" s="755"/>
      <c r="Z77" s="274"/>
      <c r="AA77" s="268"/>
      <c r="AB77" s="274"/>
    </row>
    <row r="78" spans="1:29" ht="20.100000000000001" customHeight="1" x14ac:dyDescent="0.15">
      <c r="A78" s="108"/>
      <c r="B78" s="108"/>
      <c r="C78" s="108"/>
      <c r="D78" s="267"/>
      <c r="E78" s="267"/>
      <c r="F78" s="267"/>
      <c r="G78" s="273" t="s">
        <v>456</v>
      </c>
      <c r="H78" s="217"/>
      <c r="I78" s="218"/>
      <c r="J78" s="219"/>
      <c r="K78" s="218"/>
      <c r="L78" s="331"/>
      <c r="M78" s="278"/>
      <c r="N78" s="217"/>
      <c r="O78" s="267"/>
      <c r="P78" s="267"/>
      <c r="Q78" s="267"/>
      <c r="R78" s="267"/>
      <c r="S78" s="267"/>
      <c r="T78" s="267"/>
      <c r="U78" s="267"/>
      <c r="V78" s="267"/>
      <c r="W78" s="267"/>
      <c r="X78" s="267"/>
      <c r="Y78" s="755"/>
      <c r="Z78" s="274" t="s">
        <v>181</v>
      </c>
      <c r="AA78" s="268" t="s">
        <v>180</v>
      </c>
      <c r="AB78" s="274" t="s">
        <v>23</v>
      </c>
      <c r="AC78" s="257" t="s">
        <v>637</v>
      </c>
    </row>
    <row r="79" spans="1:29" ht="20.100000000000001" customHeight="1" x14ac:dyDescent="0.15">
      <c r="A79" s="108"/>
      <c r="B79" s="108"/>
      <c r="C79" s="108"/>
      <c r="D79" s="267"/>
      <c r="E79" s="267"/>
      <c r="F79" s="267"/>
      <c r="G79" s="280" t="s">
        <v>42</v>
      </c>
      <c r="H79" s="217">
        <v>200000</v>
      </c>
      <c r="I79" s="218" t="s">
        <v>22</v>
      </c>
      <c r="J79" s="219">
        <v>12</v>
      </c>
      <c r="K79" s="218" t="s">
        <v>22</v>
      </c>
      <c r="L79" s="331">
        <v>1</v>
      </c>
      <c r="M79" s="278" t="s">
        <v>24</v>
      </c>
      <c r="N79" s="217">
        <f>SUM(H79*J79*L79)</f>
        <v>2400000</v>
      </c>
      <c r="O79" s="267">
        <v>2000000</v>
      </c>
      <c r="P79" s="267">
        <f>N79-O79</f>
        <v>400000</v>
      </c>
      <c r="Q79" s="267">
        <f>IF(AA79="국비100%",N79*100%,IF(AA79="시도비100%",N79*0%,IF(AA79="시군구비100%",N79*0%,IF(AA79="국비30%, 시도비70%",N79*30%,IF(AA79="국비30%, 시도비20%, 시군구비50%",N79*30%,IF(AA79="국비50%, 시도비50%",N79*50%,IF(AA79="시도비50%, 시군구비50%",N79*0%,IF(AA79="국비30%, 시도비35%, 시군구비35%",N79*30%))))))))</f>
        <v>0</v>
      </c>
      <c r="R79" s="267">
        <f>IF(AA79="국비100%",N79*0%,IF(AA79="시도비100%",N79*100%,IF(AA79="시군구비100%",N79*0%,IF(AA79="국비30%, 시도비70%",N79*70%,IF(AA79="국비30%, 시도비20%, 시군구비50%",N79*20%,IF(AA79="국비50%, 시도비50%",N79*50%,IF(AA79="시도비50%, 시군구비50%",N79*50%,IF(AA79="국비30%, 시도비35%, 시군구비35%",N79*35%))))))))</f>
        <v>1200000</v>
      </c>
      <c r="S79" s="267">
        <f>IF(AA79="국비100%",N79*0%,IF(AA79="시도비100%",N79*0%,IF(AA79="시군구비100%",N79*100%,IF(AA79="국비30%, 시도비70%",N79*0%,IF(AA79="국비30%, 시도비20%, 시군구비50%",N79*50%,IF(AA79="국비50%, 시도비50%",N79*0%,IF(AA79="시도비50%, 시군구비50%",N79*50%,IF(AA79="국비30%, 시도비35%, 시군구비35%",N79*35%))))))))</f>
        <v>1200000</v>
      </c>
      <c r="T79" s="267">
        <f>IF(AA79="기타보조금",N79*100%,N79*0%)</f>
        <v>0</v>
      </c>
      <c r="U79" s="267">
        <f>SUM(Q79:T79)</f>
        <v>2400000</v>
      </c>
      <c r="V79" s="267">
        <f>IF(AA79="자부담",N79*100%,N79*0%)</f>
        <v>0</v>
      </c>
      <c r="W79" s="267">
        <f>IF(AA79="후원금",N79*100%,N79*0%)</f>
        <v>0</v>
      </c>
      <c r="X79" s="267">
        <f>IF(AA79="수익사업",N79*100%,N79*0%)</f>
        <v>0</v>
      </c>
      <c r="Y79" s="755">
        <f>SUM(U79:X79)</f>
        <v>2400000</v>
      </c>
      <c r="Z79" s="274" t="s">
        <v>181</v>
      </c>
      <c r="AA79" s="268" t="s">
        <v>180</v>
      </c>
      <c r="AB79" s="274" t="s">
        <v>23</v>
      </c>
      <c r="AC79" s="257" t="s">
        <v>637</v>
      </c>
    </row>
    <row r="80" spans="1:29" ht="20.100000000000001" customHeight="1" x14ac:dyDescent="0.15">
      <c r="A80" s="108"/>
      <c r="B80" s="108"/>
      <c r="C80" s="108"/>
      <c r="D80" s="267"/>
      <c r="E80" s="267"/>
      <c r="F80" s="267"/>
      <c r="G80" s="273" t="s">
        <v>449</v>
      </c>
      <c r="H80" s="217">
        <v>100000</v>
      </c>
      <c r="I80" s="218" t="s">
        <v>22</v>
      </c>
      <c r="J80" s="219">
        <v>12</v>
      </c>
      <c r="K80" s="218" t="s">
        <v>22</v>
      </c>
      <c r="L80" s="331">
        <v>4</v>
      </c>
      <c r="M80" s="278" t="s">
        <v>24</v>
      </c>
      <c r="N80" s="217">
        <f>SUM(H80*J80*L80)</f>
        <v>4800000</v>
      </c>
      <c r="O80" s="267">
        <v>4000000</v>
      </c>
      <c r="P80" s="267">
        <f>N80-O80</f>
        <v>800000</v>
      </c>
      <c r="Q80" s="267">
        <f>IF(AA80="국비100%",N80*100%,IF(AA80="시도비100%",N80*0%,IF(AA80="시군구비100%",N80*0%,IF(AA80="국비30%, 시도비70%",N80*30%,IF(AA80="국비30%, 시도비20%, 시군구비50%",N80*30%,IF(AA80="국비50%, 시도비50%",N80*50%,IF(AA80="시도비50%, 시군구비50%",N80*0%,IF(AA80="국비30%, 시도비35%, 시군구비35%",N80*30%))))))))</f>
        <v>0</v>
      </c>
      <c r="R80" s="267">
        <f>IF(AA80="국비100%",N80*0%,IF(AA80="시도비100%",N80*100%,IF(AA80="시군구비100%",N80*0%,IF(AA80="국비30%, 시도비70%",N80*70%,IF(AA80="국비30%, 시도비20%, 시군구비50%",N80*20%,IF(AA80="국비50%, 시도비50%",N80*50%,IF(AA80="시도비50%, 시군구비50%",N80*50%,IF(AA80="국비30%, 시도비35%, 시군구비35%",N80*35%))))))))</f>
        <v>2400000</v>
      </c>
      <c r="S80" s="267">
        <f>IF(AA80="국비100%",N80*0%,IF(AA80="시도비100%",N80*0%,IF(AA80="시군구비100%",N80*100%,IF(AA80="국비30%, 시도비70%",N80*0%,IF(AA80="국비30%, 시도비20%, 시군구비50%",N80*50%,IF(AA80="국비50%, 시도비50%",N80*0%,IF(AA80="시도비50%, 시군구비50%",N80*50%,IF(AA80="국비30%, 시도비35%, 시군구비35%",N80*35%))))))))</f>
        <v>2400000</v>
      </c>
      <c r="T80" s="267">
        <f>IF(AA80="기타보조금",N80*100%,N80*0%)</f>
        <v>0</v>
      </c>
      <c r="U80" s="267">
        <f>SUM(Q80:T80)</f>
        <v>4800000</v>
      </c>
      <c r="V80" s="267">
        <f>IF(AA80="자부담",N80*100%,N80*0%)</f>
        <v>0</v>
      </c>
      <c r="W80" s="267">
        <f>IF(AA80="후원금",N80*100%,N80*0%)</f>
        <v>0</v>
      </c>
      <c r="X80" s="267">
        <f>IF(AA80="수익사업",N80*100%,N80*0%)</f>
        <v>0</v>
      </c>
      <c r="Y80" s="755">
        <f>SUM(U80:X80)</f>
        <v>4800000</v>
      </c>
      <c r="Z80" s="274" t="s">
        <v>181</v>
      </c>
      <c r="AA80" s="268" t="s">
        <v>180</v>
      </c>
      <c r="AB80" s="274" t="s">
        <v>23</v>
      </c>
      <c r="AC80" s="257" t="s">
        <v>637</v>
      </c>
    </row>
    <row r="81" spans="1:29" ht="20.100000000000001" customHeight="1" x14ac:dyDescent="0.15">
      <c r="A81" s="108"/>
      <c r="B81" s="108"/>
      <c r="C81" s="108"/>
      <c r="D81" s="267"/>
      <c r="E81" s="267"/>
      <c r="F81" s="267"/>
      <c r="G81" s="273"/>
      <c r="H81" s="217">
        <v>100000</v>
      </c>
      <c r="I81" s="218" t="s">
        <v>22</v>
      </c>
      <c r="J81" s="219">
        <v>11</v>
      </c>
      <c r="K81" s="218" t="s">
        <v>22</v>
      </c>
      <c r="L81" s="331">
        <v>1</v>
      </c>
      <c r="M81" s="278" t="s">
        <v>24</v>
      </c>
      <c r="N81" s="217">
        <f>SUM(H81*J81*L81)</f>
        <v>1100000</v>
      </c>
      <c r="O81" s="267">
        <v>900000</v>
      </c>
      <c r="P81" s="267">
        <f>N81-O81</f>
        <v>200000</v>
      </c>
      <c r="Q81" s="267">
        <f>IF(AA81="국비100%",N81*100%,IF(AA81="시도비100%",N81*0%,IF(AA81="시군구비100%",N81*0%,IF(AA81="국비30%, 시도비70%",N81*30%,IF(AA81="국비30%, 시도비20%, 시군구비50%",N81*30%,IF(AA81="국비50%, 시도비50%",N81*50%,IF(AA81="시도비50%, 시군구비50%",N81*0%,IF(AA81="국비30%, 시도비35%, 시군구비35%",N81*30%))))))))</f>
        <v>0</v>
      </c>
      <c r="R81" s="267">
        <f>IF(AA81="국비100%",N81*0%,IF(AA81="시도비100%",N81*100%,IF(AA81="시군구비100%",N81*0%,IF(AA81="국비30%, 시도비70%",N81*70%,IF(AA81="국비30%, 시도비20%, 시군구비50%",N81*20%,IF(AA81="국비50%, 시도비50%",N81*50%,IF(AA81="시도비50%, 시군구비50%",N81*50%,IF(AA81="국비30%, 시도비35%, 시군구비35%",N81*35%))))))))</f>
        <v>550000</v>
      </c>
      <c r="S81" s="267">
        <f>IF(AA81="국비100%",N81*0%,IF(AA81="시도비100%",N81*0%,IF(AA81="시군구비100%",N81*100%,IF(AA81="국비30%, 시도비70%",N81*0%,IF(AA81="국비30%, 시도비20%, 시군구비50%",N81*50%,IF(AA81="국비50%, 시도비50%",N81*0%,IF(AA81="시도비50%, 시군구비50%",N81*50%,IF(AA81="국비30%, 시도비35%, 시군구비35%",N81*35%))))))))</f>
        <v>550000</v>
      </c>
      <c r="T81" s="267">
        <f>IF(AA81="기타보조금",N81*100%,N81*0%)</f>
        <v>0</v>
      </c>
      <c r="U81" s="267">
        <f>SUM(Q81:T81)</f>
        <v>1100000</v>
      </c>
      <c r="V81" s="267">
        <f>IF(AA81="자부담",N81*100%,N81*0%)</f>
        <v>0</v>
      </c>
      <c r="W81" s="267">
        <f>IF(AA81="후원금",N81*100%,N81*0%)</f>
        <v>0</v>
      </c>
      <c r="X81" s="267">
        <f>IF(AA81="수익사업",N81*100%,N81*0%)</f>
        <v>0</v>
      </c>
      <c r="Y81" s="755">
        <f>SUM(U81:X81)</f>
        <v>1100000</v>
      </c>
      <c r="Z81" s="274" t="s">
        <v>181</v>
      </c>
      <c r="AA81" s="268" t="s">
        <v>180</v>
      </c>
      <c r="AB81" s="274" t="s">
        <v>23</v>
      </c>
      <c r="AC81" s="257" t="s">
        <v>637</v>
      </c>
    </row>
    <row r="82" spans="1:29" ht="20.100000000000001" customHeight="1" x14ac:dyDescent="0.15">
      <c r="A82" s="108"/>
      <c r="B82" s="108"/>
      <c r="C82" s="108"/>
      <c r="D82" s="267"/>
      <c r="E82" s="267"/>
      <c r="F82" s="267"/>
      <c r="G82" s="190"/>
      <c r="H82" s="217">
        <v>64290</v>
      </c>
      <c r="I82" s="218" t="s">
        <v>22</v>
      </c>
      <c r="J82" s="219">
        <v>1</v>
      </c>
      <c r="K82" s="218" t="s">
        <v>22</v>
      </c>
      <c r="L82" s="331">
        <v>1</v>
      </c>
      <c r="M82" s="278" t="s">
        <v>24</v>
      </c>
      <c r="N82" s="217">
        <f>SUM(H82*J82*L82)</f>
        <v>64290</v>
      </c>
      <c r="O82" s="267">
        <v>64290</v>
      </c>
      <c r="P82" s="267">
        <f>N82-O82</f>
        <v>0</v>
      </c>
      <c r="Q82" s="267">
        <f>IF(AA82="국비100%",N82*100%,IF(AA82="시도비100%",N82*0%,IF(AA82="시군구비100%",N82*0%,IF(AA82="국비30%, 시도비70%",N82*30%,IF(AA82="국비30%, 시도비20%, 시군구비50%",N82*30%,IF(AA82="국비50%, 시도비50%",N82*50%,IF(AA82="시도비50%, 시군구비50%",N82*0%,IF(AA82="국비30%, 시도비35%, 시군구비35%",N82*30%))))))))</f>
        <v>0</v>
      </c>
      <c r="R82" s="267">
        <f>IF(AA82="국비100%",N82*0%,IF(AA82="시도비100%",N82*100%,IF(AA82="시군구비100%",N82*0%,IF(AA82="국비30%, 시도비70%",N82*70%,IF(AA82="국비30%, 시도비20%, 시군구비50%",N82*20%,IF(AA82="국비50%, 시도비50%",N82*50%,IF(AA82="시도비50%, 시군구비50%",N82*50%,IF(AA82="국비30%, 시도비35%, 시군구비35%",N82*35%))))))))</f>
        <v>32145</v>
      </c>
      <c r="S82" s="267">
        <f>IF(AA82="국비100%",N82*0%,IF(AA82="시도비100%",N82*0%,IF(AA82="시군구비100%",N82*100%,IF(AA82="국비30%, 시도비70%",N82*0%,IF(AA82="국비30%, 시도비20%, 시군구비50%",N82*50%,IF(AA82="국비50%, 시도비50%",N82*0%,IF(AA82="시도비50%, 시군구비50%",N82*50%,IF(AA82="국비30%, 시도비35%, 시군구비35%",N82*35%))))))))</f>
        <v>32145</v>
      </c>
      <c r="T82" s="267">
        <f>IF(AA82="기타보조금",N82*100%,N82*0%)</f>
        <v>0</v>
      </c>
      <c r="U82" s="267">
        <f>SUM(Q82:T82)</f>
        <v>64290</v>
      </c>
      <c r="V82" s="267">
        <f>IF(AA82="자부담",N82*100%,N82*0%)</f>
        <v>0</v>
      </c>
      <c r="W82" s="267">
        <f>IF(AA82="후원금",N82*100%,N82*0%)</f>
        <v>0</v>
      </c>
      <c r="X82" s="267">
        <f>IF(AA82="수익사업",N82*100%,N82*0%)</f>
        <v>0</v>
      </c>
      <c r="Y82" s="755">
        <f>SUM(U82:X82)</f>
        <v>64290</v>
      </c>
      <c r="Z82" s="274" t="s">
        <v>181</v>
      </c>
      <c r="AA82" s="268" t="s">
        <v>180</v>
      </c>
      <c r="AB82" s="274" t="s">
        <v>23</v>
      </c>
      <c r="AC82" s="257" t="s">
        <v>637</v>
      </c>
    </row>
    <row r="83" spans="1:29" ht="20.100000000000001" customHeight="1" x14ac:dyDescent="0.15">
      <c r="A83" s="108"/>
      <c r="B83" s="108"/>
      <c r="C83" s="108"/>
      <c r="D83" s="267"/>
      <c r="E83" s="267"/>
      <c r="F83" s="267"/>
      <c r="G83" s="273" t="s">
        <v>416</v>
      </c>
      <c r="H83" s="217"/>
      <c r="I83" s="218"/>
      <c r="J83" s="219"/>
      <c r="K83" s="218"/>
      <c r="L83" s="331"/>
      <c r="M83" s="278"/>
      <c r="N83" s="217"/>
      <c r="O83" s="267"/>
      <c r="P83" s="267"/>
      <c r="Q83" s="267"/>
      <c r="R83" s="267"/>
      <c r="S83" s="267"/>
      <c r="T83" s="267"/>
      <c r="U83" s="267"/>
      <c r="V83" s="267"/>
      <c r="W83" s="267"/>
      <c r="X83" s="267"/>
      <c r="Y83" s="755"/>
      <c r="Z83" s="274" t="s">
        <v>181</v>
      </c>
      <c r="AA83" s="268" t="s">
        <v>180</v>
      </c>
      <c r="AB83" s="274" t="s">
        <v>23</v>
      </c>
      <c r="AC83" s="257" t="s">
        <v>637</v>
      </c>
    </row>
    <row r="84" spans="1:29" ht="20.100000000000001" customHeight="1" x14ac:dyDescent="0.15">
      <c r="A84" s="108"/>
      <c r="B84" s="108"/>
      <c r="C84" s="108"/>
      <c r="D84" s="267"/>
      <c r="E84" s="267"/>
      <c r="F84" s="267"/>
      <c r="G84" s="280" t="s">
        <v>42</v>
      </c>
      <c r="H84" s="217">
        <v>3274910</v>
      </c>
      <c r="I84" s="218" t="s">
        <v>22</v>
      </c>
      <c r="J84" s="738">
        <v>0.6</v>
      </c>
      <c r="K84" s="218" t="s">
        <v>22</v>
      </c>
      <c r="L84" s="332">
        <v>1</v>
      </c>
      <c r="M84" s="278" t="s">
        <v>24</v>
      </c>
      <c r="N84" s="217">
        <f t="shared" ref="N84:N91" si="37">ROUNDUP(H84*J84*L84,-1)</f>
        <v>1964950</v>
      </c>
      <c r="O84" s="267">
        <v>1964950</v>
      </c>
      <c r="P84" s="267">
        <f t="shared" ref="P84:P91" si="38">N84-O84</f>
        <v>0</v>
      </c>
      <c r="Q84" s="267">
        <f t="shared" ref="Q84:Q91" si="39">IF(AA84="국비100%",N84*100%,IF(AA84="시도비100%",N84*0%,IF(AA84="시군구비100%",N84*0%,IF(AA84="국비30%, 시도비70%",N84*30%,IF(AA84="국비30%, 시도비20%, 시군구비50%",N84*30%,IF(AA84="국비50%, 시도비50%",N84*50%,IF(AA84="시도비50%, 시군구비50%",N84*0%,IF(AA84="국비30%, 시도비35%, 시군구비35%",N84*30%))))))))</f>
        <v>0</v>
      </c>
      <c r="R84" s="267">
        <f t="shared" ref="R84:R91" si="40">IF(AA84="국비100%",N84*0%,IF(AA84="시도비100%",N84*100%,IF(AA84="시군구비100%",N84*0%,IF(AA84="국비30%, 시도비70%",N84*70%,IF(AA84="국비30%, 시도비20%, 시군구비50%",N84*20%,IF(AA84="국비50%, 시도비50%",N84*50%,IF(AA84="시도비50%, 시군구비50%",N84*50%,IF(AA84="국비30%, 시도비35%, 시군구비35%",N84*35%))))))))</f>
        <v>982475</v>
      </c>
      <c r="S84" s="267">
        <f t="shared" ref="S84:S91" si="41">IF(AA84="국비100%",N84*0%,IF(AA84="시도비100%",N84*0%,IF(AA84="시군구비100%",N84*100%,IF(AA84="국비30%, 시도비70%",N84*0%,IF(AA84="국비30%, 시도비20%, 시군구비50%",N84*50%,IF(AA84="국비50%, 시도비50%",N84*0%,IF(AA84="시도비50%, 시군구비50%",N84*50%,IF(AA84="국비30%, 시도비35%, 시군구비35%",N84*35%))))))))</f>
        <v>982475</v>
      </c>
      <c r="T84" s="267">
        <f t="shared" ref="T84:T91" si="42">IF(AA84="기타보조금",N84*100%,N84*0%)</f>
        <v>0</v>
      </c>
      <c r="U84" s="267">
        <f t="shared" ref="U84:U91" si="43">SUM(Q84:T84)</f>
        <v>1964950</v>
      </c>
      <c r="V84" s="267">
        <f t="shared" ref="V84:V91" si="44">IF(AA84="자부담",N84*100%,N84*0%)</f>
        <v>0</v>
      </c>
      <c r="W84" s="267">
        <f t="shared" ref="W84:W91" si="45">IF(AA84="후원금",N84*100%,N84*0%)</f>
        <v>0</v>
      </c>
      <c r="X84" s="267">
        <f t="shared" ref="X84:X91" si="46">IF(AA84="수익사업",N84*100%,N84*0%)</f>
        <v>0</v>
      </c>
      <c r="Y84" s="755">
        <f t="shared" ref="Y84:Y91" si="47">SUM(U84:X84)</f>
        <v>1964950</v>
      </c>
      <c r="Z84" s="274" t="s">
        <v>181</v>
      </c>
      <c r="AA84" s="268" t="s">
        <v>180</v>
      </c>
      <c r="AB84" s="274" t="s">
        <v>23</v>
      </c>
      <c r="AC84" s="257" t="s">
        <v>637</v>
      </c>
    </row>
    <row r="85" spans="1:29" ht="20.100000000000001" customHeight="1" x14ac:dyDescent="0.15">
      <c r="A85" s="108"/>
      <c r="B85" s="108"/>
      <c r="C85" s="108"/>
      <c r="D85" s="267"/>
      <c r="E85" s="267"/>
      <c r="F85" s="267"/>
      <c r="G85" s="280"/>
      <c r="H85" s="217">
        <v>3347230</v>
      </c>
      <c r="I85" s="218" t="s">
        <v>22</v>
      </c>
      <c r="J85" s="738">
        <v>0.6</v>
      </c>
      <c r="K85" s="218" t="s">
        <v>22</v>
      </c>
      <c r="L85" s="332">
        <v>1</v>
      </c>
      <c r="M85" s="278" t="s">
        <v>24</v>
      </c>
      <c r="N85" s="217">
        <f t="shared" si="37"/>
        <v>2008340</v>
      </c>
      <c r="O85" s="267">
        <v>2008340</v>
      </c>
      <c r="P85" s="267">
        <f t="shared" si="38"/>
        <v>0</v>
      </c>
      <c r="Q85" s="267">
        <f t="shared" si="39"/>
        <v>0</v>
      </c>
      <c r="R85" s="267">
        <f t="shared" si="40"/>
        <v>1004170</v>
      </c>
      <c r="S85" s="267">
        <f t="shared" si="41"/>
        <v>1004170</v>
      </c>
      <c r="T85" s="267">
        <f t="shared" si="42"/>
        <v>0</v>
      </c>
      <c r="U85" s="267">
        <f t="shared" si="43"/>
        <v>2008340</v>
      </c>
      <c r="V85" s="267">
        <f t="shared" si="44"/>
        <v>0</v>
      </c>
      <c r="W85" s="267">
        <f t="shared" si="45"/>
        <v>0</v>
      </c>
      <c r="X85" s="267">
        <f t="shared" si="46"/>
        <v>0</v>
      </c>
      <c r="Y85" s="755">
        <f t="shared" si="47"/>
        <v>2008340</v>
      </c>
      <c r="Z85" s="274" t="s">
        <v>181</v>
      </c>
      <c r="AA85" s="268" t="s">
        <v>180</v>
      </c>
      <c r="AB85" s="274" t="s">
        <v>23</v>
      </c>
      <c r="AC85" s="257" t="s">
        <v>637</v>
      </c>
    </row>
    <row r="86" spans="1:29" ht="20.100000000000001" customHeight="1" x14ac:dyDescent="0.15">
      <c r="A86" s="108"/>
      <c r="B86" s="108"/>
      <c r="C86" s="108"/>
      <c r="D86" s="267"/>
      <c r="E86" s="267"/>
      <c r="F86" s="267"/>
      <c r="G86" s="280" t="s">
        <v>98</v>
      </c>
      <c r="H86" s="217">
        <v>3796750</v>
      </c>
      <c r="I86" s="218" t="s">
        <v>22</v>
      </c>
      <c r="J86" s="738">
        <v>0.6</v>
      </c>
      <c r="K86" s="218" t="s">
        <v>22</v>
      </c>
      <c r="L86" s="332">
        <v>2</v>
      </c>
      <c r="M86" s="278" t="s">
        <v>24</v>
      </c>
      <c r="N86" s="217">
        <f t="shared" si="37"/>
        <v>4556100</v>
      </c>
      <c r="O86" s="267">
        <v>4556100</v>
      </c>
      <c r="P86" s="267">
        <f t="shared" si="38"/>
        <v>0</v>
      </c>
      <c r="Q86" s="267">
        <f t="shared" si="39"/>
        <v>0</v>
      </c>
      <c r="R86" s="267">
        <f t="shared" si="40"/>
        <v>2278050</v>
      </c>
      <c r="S86" s="267">
        <f t="shared" si="41"/>
        <v>2278050</v>
      </c>
      <c r="T86" s="267">
        <f t="shared" si="42"/>
        <v>0</v>
      </c>
      <c r="U86" s="267">
        <f t="shared" si="43"/>
        <v>4556100</v>
      </c>
      <c r="V86" s="267">
        <f t="shared" si="44"/>
        <v>0</v>
      </c>
      <c r="W86" s="267">
        <f t="shared" si="45"/>
        <v>0</v>
      </c>
      <c r="X86" s="267">
        <f t="shared" si="46"/>
        <v>0</v>
      </c>
      <c r="Y86" s="755">
        <f t="shared" si="47"/>
        <v>4556100</v>
      </c>
      <c r="Z86" s="274" t="s">
        <v>181</v>
      </c>
      <c r="AA86" s="268" t="s">
        <v>180</v>
      </c>
      <c r="AB86" s="274" t="s">
        <v>23</v>
      </c>
      <c r="AC86" s="257" t="s">
        <v>637</v>
      </c>
    </row>
    <row r="87" spans="1:29" ht="20.100000000000001" customHeight="1" x14ac:dyDescent="0.15">
      <c r="A87" s="108"/>
      <c r="B87" s="108"/>
      <c r="C87" s="108"/>
      <c r="D87" s="267"/>
      <c r="E87" s="267"/>
      <c r="F87" s="267"/>
      <c r="G87" s="280" t="s">
        <v>129</v>
      </c>
      <c r="H87" s="217">
        <v>2410380</v>
      </c>
      <c r="I87" s="218" t="s">
        <v>22</v>
      </c>
      <c r="J87" s="738">
        <v>0.6</v>
      </c>
      <c r="K87" s="218" t="s">
        <v>22</v>
      </c>
      <c r="L87" s="332">
        <v>1</v>
      </c>
      <c r="M87" s="278" t="s">
        <v>24</v>
      </c>
      <c r="N87" s="217">
        <f t="shared" si="37"/>
        <v>1446230</v>
      </c>
      <c r="O87" s="267">
        <v>1446230</v>
      </c>
      <c r="P87" s="267">
        <f t="shared" si="38"/>
        <v>0</v>
      </c>
      <c r="Q87" s="267">
        <f t="shared" si="39"/>
        <v>0</v>
      </c>
      <c r="R87" s="267">
        <f t="shared" si="40"/>
        <v>723115</v>
      </c>
      <c r="S87" s="267">
        <f t="shared" si="41"/>
        <v>723115</v>
      </c>
      <c r="T87" s="267">
        <f t="shared" si="42"/>
        <v>0</v>
      </c>
      <c r="U87" s="267">
        <f t="shared" si="43"/>
        <v>1446230</v>
      </c>
      <c r="V87" s="267">
        <f t="shared" si="44"/>
        <v>0</v>
      </c>
      <c r="W87" s="267">
        <f t="shared" si="45"/>
        <v>0</v>
      </c>
      <c r="X87" s="267">
        <f t="shared" si="46"/>
        <v>0</v>
      </c>
      <c r="Y87" s="755">
        <f t="shared" si="47"/>
        <v>1446230</v>
      </c>
      <c r="Z87" s="274" t="s">
        <v>181</v>
      </c>
      <c r="AA87" s="268" t="s">
        <v>180</v>
      </c>
      <c r="AB87" s="274" t="s">
        <v>23</v>
      </c>
      <c r="AC87" s="257" t="s">
        <v>637</v>
      </c>
    </row>
    <row r="88" spans="1:29" ht="20.100000000000001" customHeight="1" x14ac:dyDescent="0.15">
      <c r="A88" s="108"/>
      <c r="B88" s="108"/>
      <c r="C88" s="108"/>
      <c r="D88" s="267"/>
      <c r="E88" s="267"/>
      <c r="F88" s="267"/>
      <c r="G88" s="280"/>
      <c r="H88" s="217">
        <v>2506550</v>
      </c>
      <c r="I88" s="218" t="s">
        <v>22</v>
      </c>
      <c r="J88" s="738">
        <v>0.6</v>
      </c>
      <c r="K88" s="218" t="s">
        <v>22</v>
      </c>
      <c r="L88" s="332">
        <v>1</v>
      </c>
      <c r="M88" s="278" t="s">
        <v>24</v>
      </c>
      <c r="N88" s="217">
        <f t="shared" si="37"/>
        <v>1503930</v>
      </c>
      <c r="O88" s="267">
        <v>1503930</v>
      </c>
      <c r="P88" s="267">
        <f t="shared" si="38"/>
        <v>0</v>
      </c>
      <c r="Q88" s="267">
        <f t="shared" si="39"/>
        <v>0</v>
      </c>
      <c r="R88" s="267">
        <f t="shared" si="40"/>
        <v>751965</v>
      </c>
      <c r="S88" s="267">
        <f t="shared" si="41"/>
        <v>751965</v>
      </c>
      <c r="T88" s="267">
        <f t="shared" si="42"/>
        <v>0</v>
      </c>
      <c r="U88" s="267">
        <f t="shared" si="43"/>
        <v>1503930</v>
      </c>
      <c r="V88" s="267">
        <f t="shared" si="44"/>
        <v>0</v>
      </c>
      <c r="W88" s="267">
        <f t="shared" si="45"/>
        <v>0</v>
      </c>
      <c r="X88" s="267">
        <f t="shared" si="46"/>
        <v>0</v>
      </c>
      <c r="Y88" s="755">
        <f t="shared" si="47"/>
        <v>1503930</v>
      </c>
      <c r="Z88" s="274" t="s">
        <v>181</v>
      </c>
      <c r="AA88" s="268" t="s">
        <v>180</v>
      </c>
      <c r="AB88" s="274" t="s">
        <v>23</v>
      </c>
      <c r="AC88" s="257" t="s">
        <v>637</v>
      </c>
    </row>
    <row r="89" spans="1:29" ht="20.100000000000001" customHeight="1" x14ac:dyDescent="0.15">
      <c r="A89" s="108"/>
      <c r="B89" s="108"/>
      <c r="C89" s="108"/>
      <c r="D89" s="267"/>
      <c r="E89" s="267"/>
      <c r="F89" s="267"/>
      <c r="G89" s="280" t="s">
        <v>72</v>
      </c>
      <c r="H89" s="217">
        <v>2317220</v>
      </c>
      <c r="I89" s="218" t="s">
        <v>22</v>
      </c>
      <c r="J89" s="738">
        <v>0.6</v>
      </c>
      <c r="K89" s="218" t="s">
        <v>22</v>
      </c>
      <c r="L89" s="332">
        <v>1</v>
      </c>
      <c r="M89" s="278" t="s">
        <v>24</v>
      </c>
      <c r="N89" s="217">
        <f t="shared" si="37"/>
        <v>1390340</v>
      </c>
      <c r="O89" s="267">
        <v>1390340</v>
      </c>
      <c r="P89" s="276">
        <f t="shared" si="38"/>
        <v>0</v>
      </c>
      <c r="Q89" s="267">
        <f t="shared" si="39"/>
        <v>0</v>
      </c>
      <c r="R89" s="267">
        <f t="shared" si="40"/>
        <v>695170</v>
      </c>
      <c r="S89" s="267">
        <f t="shared" si="41"/>
        <v>695170</v>
      </c>
      <c r="T89" s="267">
        <f t="shared" si="42"/>
        <v>0</v>
      </c>
      <c r="U89" s="267">
        <f t="shared" si="43"/>
        <v>1390340</v>
      </c>
      <c r="V89" s="267">
        <f t="shared" si="44"/>
        <v>0</v>
      </c>
      <c r="W89" s="267">
        <f t="shared" si="45"/>
        <v>0</v>
      </c>
      <c r="X89" s="267">
        <f t="shared" si="46"/>
        <v>0</v>
      </c>
      <c r="Y89" s="755">
        <f t="shared" si="47"/>
        <v>1390340</v>
      </c>
      <c r="Z89" s="274" t="s">
        <v>181</v>
      </c>
      <c r="AA89" s="268" t="s">
        <v>180</v>
      </c>
      <c r="AB89" s="274" t="s">
        <v>23</v>
      </c>
      <c r="AC89" s="257" t="s">
        <v>637</v>
      </c>
    </row>
    <row r="90" spans="1:29" ht="20.100000000000001" customHeight="1" x14ac:dyDescent="0.15">
      <c r="A90" s="108"/>
      <c r="B90" s="108"/>
      <c r="C90" s="108"/>
      <c r="D90" s="267"/>
      <c r="E90" s="267"/>
      <c r="F90" s="267"/>
      <c r="G90" s="280"/>
      <c r="H90" s="217">
        <v>2410380</v>
      </c>
      <c r="I90" s="218" t="s">
        <v>22</v>
      </c>
      <c r="J90" s="738">
        <v>0.6</v>
      </c>
      <c r="K90" s="218" t="s">
        <v>22</v>
      </c>
      <c r="L90" s="332">
        <v>1</v>
      </c>
      <c r="M90" s="278" t="s">
        <v>24</v>
      </c>
      <c r="N90" s="217">
        <f t="shared" si="37"/>
        <v>1446230</v>
      </c>
      <c r="O90" s="267">
        <v>1446230</v>
      </c>
      <c r="P90" s="276">
        <f t="shared" si="38"/>
        <v>0</v>
      </c>
      <c r="Q90" s="267">
        <f t="shared" si="39"/>
        <v>0</v>
      </c>
      <c r="R90" s="267">
        <f t="shared" si="40"/>
        <v>723115</v>
      </c>
      <c r="S90" s="267">
        <f t="shared" si="41"/>
        <v>723115</v>
      </c>
      <c r="T90" s="267">
        <f t="shared" si="42"/>
        <v>0</v>
      </c>
      <c r="U90" s="267">
        <f t="shared" si="43"/>
        <v>1446230</v>
      </c>
      <c r="V90" s="267">
        <f t="shared" si="44"/>
        <v>0</v>
      </c>
      <c r="W90" s="267">
        <f t="shared" si="45"/>
        <v>0</v>
      </c>
      <c r="X90" s="267">
        <f t="shared" si="46"/>
        <v>0</v>
      </c>
      <c r="Y90" s="755">
        <f t="shared" si="47"/>
        <v>1446230</v>
      </c>
      <c r="Z90" s="274" t="s">
        <v>181</v>
      </c>
      <c r="AA90" s="268" t="s">
        <v>180</v>
      </c>
      <c r="AB90" s="274" t="s">
        <v>23</v>
      </c>
      <c r="AC90" s="257" t="s">
        <v>637</v>
      </c>
    </row>
    <row r="91" spans="1:29" ht="20.100000000000001" customHeight="1" x14ac:dyDescent="0.15">
      <c r="A91" s="108"/>
      <c r="B91" s="108"/>
      <c r="C91" s="108"/>
      <c r="D91" s="267"/>
      <c r="E91" s="267"/>
      <c r="F91" s="267"/>
      <c r="G91" s="280" t="s">
        <v>106</v>
      </c>
      <c r="H91" s="217">
        <v>2224060</v>
      </c>
      <c r="I91" s="218" t="s">
        <v>22</v>
      </c>
      <c r="J91" s="738">
        <v>0.6</v>
      </c>
      <c r="K91" s="218" t="s">
        <v>22</v>
      </c>
      <c r="L91" s="332">
        <v>1</v>
      </c>
      <c r="M91" s="278" t="s">
        <v>24</v>
      </c>
      <c r="N91" s="217">
        <f t="shared" si="37"/>
        <v>1334440</v>
      </c>
      <c r="O91" s="267">
        <v>1334440</v>
      </c>
      <c r="P91" s="267">
        <f t="shared" si="38"/>
        <v>0</v>
      </c>
      <c r="Q91" s="267">
        <f t="shared" si="39"/>
        <v>0</v>
      </c>
      <c r="R91" s="267">
        <f t="shared" si="40"/>
        <v>667220</v>
      </c>
      <c r="S91" s="267">
        <f t="shared" si="41"/>
        <v>667220</v>
      </c>
      <c r="T91" s="267">
        <f t="shared" si="42"/>
        <v>0</v>
      </c>
      <c r="U91" s="267">
        <f t="shared" si="43"/>
        <v>1334440</v>
      </c>
      <c r="V91" s="267">
        <f t="shared" si="44"/>
        <v>0</v>
      </c>
      <c r="W91" s="267">
        <f t="shared" si="45"/>
        <v>0</v>
      </c>
      <c r="X91" s="267">
        <f t="shared" si="46"/>
        <v>0</v>
      </c>
      <c r="Y91" s="755">
        <f t="shared" si="47"/>
        <v>1334440</v>
      </c>
      <c r="Z91" s="274" t="s">
        <v>181</v>
      </c>
      <c r="AA91" s="268" t="s">
        <v>180</v>
      </c>
      <c r="AB91" s="274" t="s">
        <v>23</v>
      </c>
      <c r="AC91" s="257" t="s">
        <v>637</v>
      </c>
    </row>
    <row r="92" spans="1:29" ht="20.100000000000001" customHeight="1" x14ac:dyDescent="0.15">
      <c r="A92" s="108"/>
      <c r="B92" s="108"/>
      <c r="C92" s="108"/>
      <c r="D92" s="267"/>
      <c r="E92" s="267"/>
      <c r="F92" s="267"/>
      <c r="G92" s="273" t="s">
        <v>457</v>
      </c>
      <c r="H92" s="740"/>
      <c r="I92" s="745"/>
      <c r="J92" s="746"/>
      <c r="K92" s="745"/>
      <c r="L92" s="744"/>
      <c r="M92" s="743"/>
      <c r="N92" s="740"/>
      <c r="O92" s="267"/>
      <c r="P92" s="267"/>
      <c r="Q92" s="267"/>
      <c r="R92" s="267"/>
      <c r="S92" s="267"/>
      <c r="T92" s="267"/>
      <c r="U92" s="267"/>
      <c r="V92" s="267"/>
      <c r="W92" s="267"/>
      <c r="X92" s="267"/>
      <c r="Y92" s="755"/>
      <c r="Z92" s="274" t="s">
        <v>181</v>
      </c>
      <c r="AA92" s="268" t="s">
        <v>180</v>
      </c>
      <c r="AB92" s="274" t="s">
        <v>23</v>
      </c>
      <c r="AC92" s="257" t="s">
        <v>637</v>
      </c>
    </row>
    <row r="93" spans="1:29" ht="20.100000000000001" customHeight="1" x14ac:dyDescent="0.15">
      <c r="A93" s="108"/>
      <c r="B93" s="108"/>
      <c r="C93" s="108"/>
      <c r="D93" s="267"/>
      <c r="E93" s="267"/>
      <c r="F93" s="267"/>
      <c r="G93" s="280" t="s">
        <v>42</v>
      </c>
      <c r="H93" s="217">
        <v>100000</v>
      </c>
      <c r="I93" s="218" t="s">
        <v>22</v>
      </c>
      <c r="J93" s="219">
        <v>12</v>
      </c>
      <c r="K93" s="218" t="s">
        <v>22</v>
      </c>
      <c r="L93" s="331">
        <v>1</v>
      </c>
      <c r="M93" s="278" t="s">
        <v>24</v>
      </c>
      <c r="N93" s="217">
        <f>SUM(H93*J93*L93)</f>
        <v>1200000</v>
      </c>
      <c r="O93" s="267">
        <v>1000000</v>
      </c>
      <c r="P93" s="267">
        <f t="shared" ref="P93:P101" si="48">N93-O93</f>
        <v>200000</v>
      </c>
      <c r="Q93" s="267">
        <f>IF(AA93="국비100%",N93*100%,IF(AA93="시도비100%",N93*0%,IF(AA93="시군구비100%",N93*0%,IF(AA93="국비30%, 시도비70%",N93*30%,IF(AA93="국비30%, 시도비20%, 시군구비50%",N93*30%,IF(AA93="국비50%, 시도비50%",N93*50%,IF(AA93="시도비50%, 시군구비50%",N93*0%,IF(AA93="국비30%, 시도비35%, 시군구비35%",N93*30%))))))))</f>
        <v>0</v>
      </c>
      <c r="R93" s="267">
        <f>IF(AA93="국비100%",N93*0%,IF(AA93="시도비100%",N93*100%,IF(AA93="시군구비100%",N93*0%,IF(AA93="국비30%, 시도비70%",N93*70%,IF(AA93="국비30%, 시도비20%, 시군구비50%",N93*20%,IF(AA93="국비50%, 시도비50%",N93*50%,IF(AA93="시도비50%, 시군구비50%",N93*50%,IF(AA93="국비30%, 시도비35%, 시군구비35%",N93*35%))))))))</f>
        <v>600000</v>
      </c>
      <c r="S93" s="267">
        <f>IF(AA93="국비100%",N93*0%,IF(AA93="시도비100%",N93*0%,IF(AA93="시군구비100%",N93*100%,IF(AA93="국비30%, 시도비70%",N93*0%,IF(AA93="국비30%, 시도비20%, 시군구비50%",N93*50%,IF(AA93="국비50%, 시도비50%",N93*0%,IF(AA93="시도비50%, 시군구비50%",N93*50%,IF(AA93="국비30%, 시도비35%, 시군구비35%",N93*35%))))))))</f>
        <v>600000</v>
      </c>
      <c r="T93" s="267">
        <f>IF(AA93="기타보조금",N93*100%,N93*0%)</f>
        <v>0</v>
      </c>
      <c r="U93" s="267">
        <f>SUM(Q93:T93)</f>
        <v>1200000</v>
      </c>
      <c r="V93" s="267">
        <f>IF(AA93="자부담",N93*100%,N93*0%)</f>
        <v>0</v>
      </c>
      <c r="W93" s="267">
        <f>IF(AA93="후원금",N93*100%,N93*0%)</f>
        <v>0</v>
      </c>
      <c r="X93" s="267">
        <f>IF(AA93="수익사업",N93*100%,N93*0%)</f>
        <v>0</v>
      </c>
      <c r="Y93" s="755">
        <f>SUM(U93:X93)</f>
        <v>1200000</v>
      </c>
      <c r="Z93" s="274" t="s">
        <v>181</v>
      </c>
      <c r="AA93" s="268" t="s">
        <v>180</v>
      </c>
      <c r="AB93" s="274" t="s">
        <v>23</v>
      </c>
      <c r="AC93" s="257" t="s">
        <v>637</v>
      </c>
    </row>
    <row r="94" spans="1:29" ht="20.100000000000001" customHeight="1" x14ac:dyDescent="0.15">
      <c r="A94" s="108"/>
      <c r="B94" s="108"/>
      <c r="C94" s="108"/>
      <c r="D94" s="267"/>
      <c r="E94" s="267"/>
      <c r="F94" s="267"/>
      <c r="G94" s="280" t="s">
        <v>557</v>
      </c>
      <c r="H94" s="217">
        <v>120000</v>
      </c>
      <c r="I94" s="218" t="s">
        <v>22</v>
      </c>
      <c r="J94" s="219">
        <v>12</v>
      </c>
      <c r="K94" s="218" t="s">
        <v>22</v>
      </c>
      <c r="L94" s="331">
        <v>1</v>
      </c>
      <c r="M94" s="278" t="s">
        <v>24</v>
      </c>
      <c r="N94" s="217">
        <f>SUM(H94*J94*L94)</f>
        <v>1440000</v>
      </c>
      <c r="O94" s="267">
        <v>1200000</v>
      </c>
      <c r="P94" s="267">
        <f t="shared" si="48"/>
        <v>240000</v>
      </c>
      <c r="Q94" s="267">
        <f>IF(AA94="국비100%",N94*100%,IF(AA94="시도비100%",N94*0%,IF(AA94="시군구비100%",N94*0%,IF(AA94="국비30%, 시도비70%",N94*30%,IF(AA94="국비30%, 시도비20%, 시군구비50%",N94*30%,IF(AA94="국비50%, 시도비50%",N94*50%,IF(AA94="시도비50%, 시군구비50%",N94*0%,IF(AA94="국비30%, 시도비35%, 시군구비35%",N94*30%))))))))</f>
        <v>0</v>
      </c>
      <c r="R94" s="267">
        <f>IF(AA94="국비100%",N94*0%,IF(AA94="시도비100%",N94*100%,IF(AA94="시군구비100%",N94*0%,IF(AA94="국비30%, 시도비70%",N94*70%,IF(AA94="국비30%, 시도비20%, 시군구비50%",N94*20%,IF(AA94="국비50%, 시도비50%",N94*50%,IF(AA94="시도비50%, 시군구비50%",N94*50%,IF(AA94="국비30%, 시도비35%, 시군구비35%",N94*35%))))))))</f>
        <v>720000</v>
      </c>
      <c r="S94" s="267">
        <f>IF(AA94="국비100%",N94*0%,IF(AA94="시도비100%",N94*0%,IF(AA94="시군구비100%",N94*100%,IF(AA94="국비30%, 시도비70%",N94*0%,IF(AA94="국비30%, 시도비20%, 시군구비50%",N94*50%,IF(AA94="국비50%, 시도비50%",N94*0%,IF(AA94="시도비50%, 시군구비50%",N94*50%,IF(AA94="국비30%, 시도비35%, 시군구비35%",N94*35%))))))))</f>
        <v>720000</v>
      </c>
      <c r="T94" s="267">
        <f>IF(AA94="기타보조금",N94*100%,N94*0%)</f>
        <v>0</v>
      </c>
      <c r="U94" s="267">
        <f>SUM(Q94:T94)</f>
        <v>1440000</v>
      </c>
      <c r="V94" s="267">
        <f>IF(AA94="자부담",N94*100%,N94*0%)</f>
        <v>0</v>
      </c>
      <c r="W94" s="267">
        <f>IF(AA94="후원금",N94*100%,N94*0%)</f>
        <v>0</v>
      </c>
      <c r="X94" s="267">
        <f>IF(AA94="수익사업",N94*100%,N94*0%)</f>
        <v>0</v>
      </c>
      <c r="Y94" s="755">
        <f>SUM(U94:X94)</f>
        <v>1440000</v>
      </c>
      <c r="Z94" s="274" t="s">
        <v>181</v>
      </c>
      <c r="AA94" s="268" t="s">
        <v>180</v>
      </c>
      <c r="AB94" s="274" t="s">
        <v>23</v>
      </c>
      <c r="AC94" s="257" t="s">
        <v>637</v>
      </c>
    </row>
    <row r="95" spans="1:29" ht="20.100000000000001" customHeight="1" x14ac:dyDescent="0.15">
      <c r="A95" s="108"/>
      <c r="B95" s="108"/>
      <c r="C95" s="108"/>
      <c r="D95" s="267"/>
      <c r="E95" s="267"/>
      <c r="F95" s="267"/>
      <c r="G95" s="280" t="s">
        <v>79</v>
      </c>
      <c r="H95" s="217">
        <v>120000</v>
      </c>
      <c r="I95" s="218" t="s">
        <v>22</v>
      </c>
      <c r="J95" s="219">
        <v>1</v>
      </c>
      <c r="K95" s="218" t="s">
        <v>22</v>
      </c>
      <c r="L95" s="331">
        <v>1</v>
      </c>
      <c r="M95" s="278" t="s">
        <v>24</v>
      </c>
      <c r="N95" s="217">
        <f>SUM(H95*J95*L95)</f>
        <v>120000</v>
      </c>
      <c r="O95" s="267">
        <v>120000</v>
      </c>
      <c r="P95" s="267">
        <f t="shared" si="48"/>
        <v>0</v>
      </c>
      <c r="Q95" s="267">
        <f>IF(AA95="국비100%",N95*100%,IF(AA95="시도비100%",N95*0%,IF(AA95="시군구비100%",N95*0%,IF(AA95="국비30%, 시도비70%",N95*30%,IF(AA95="국비30%, 시도비20%, 시군구비50%",N95*30%,IF(AA95="국비50%, 시도비50%",N95*50%,IF(AA95="시도비50%, 시군구비50%",N95*0%,IF(AA95="국비30%, 시도비35%, 시군구비35%",N95*30%))))))))</f>
        <v>0</v>
      </c>
      <c r="R95" s="267">
        <f>IF(AA95="국비100%",N95*0%,IF(AA95="시도비100%",N95*100%,IF(AA95="시군구비100%",N95*0%,IF(AA95="국비30%, 시도비70%",N95*70%,IF(AA95="국비30%, 시도비20%, 시군구비50%",N95*20%,IF(AA95="국비50%, 시도비50%",N95*50%,IF(AA95="시도비50%, 시군구비50%",N95*50%,IF(AA95="국비30%, 시도비35%, 시군구비35%",N95*35%))))))))</f>
        <v>60000</v>
      </c>
      <c r="S95" s="267">
        <f>IF(AA95="국비100%",N95*0%,IF(AA95="시도비100%",N95*0%,IF(AA95="시군구비100%",N95*100%,IF(AA95="국비30%, 시도비70%",N95*0%,IF(AA95="국비30%, 시도비20%, 시군구비50%",N95*50%,IF(AA95="국비50%, 시도비50%",N95*0%,IF(AA95="시도비50%, 시군구비50%",N95*50%,IF(AA95="국비30%, 시도비35%, 시군구비35%",N95*35%))))))))</f>
        <v>60000</v>
      </c>
      <c r="T95" s="267">
        <f>IF(AA95="기타보조금",N95*100%,N95*0%)</f>
        <v>0</v>
      </c>
      <c r="U95" s="267">
        <f>SUM(Q95:T95)</f>
        <v>120000</v>
      </c>
      <c r="V95" s="267">
        <f>IF(AA95="자부담",N95*100%,N95*0%)</f>
        <v>0</v>
      </c>
      <c r="W95" s="267">
        <f>IF(AA95="후원금",N95*100%,N95*0%)</f>
        <v>0</v>
      </c>
      <c r="X95" s="267">
        <f>IF(AA95="수익사업",N95*100%,N95*0%)</f>
        <v>0</v>
      </c>
      <c r="Y95" s="755">
        <f>SUM(U95:X95)</f>
        <v>120000</v>
      </c>
      <c r="Z95" s="274" t="s">
        <v>181</v>
      </c>
      <c r="AA95" s="268" t="s">
        <v>180</v>
      </c>
      <c r="AB95" s="274" t="s">
        <v>23</v>
      </c>
      <c r="AC95" s="257" t="s">
        <v>637</v>
      </c>
    </row>
    <row r="96" spans="1:29" ht="20.100000000000001" customHeight="1" x14ac:dyDescent="0.15">
      <c r="A96" s="108"/>
      <c r="B96" s="108"/>
      <c r="C96" s="108"/>
      <c r="D96" s="267"/>
      <c r="E96" s="267"/>
      <c r="F96" s="267"/>
      <c r="G96" s="280"/>
      <c r="H96" s="217">
        <v>77150</v>
      </c>
      <c r="I96" s="218" t="s">
        <v>22</v>
      </c>
      <c r="J96" s="219">
        <v>1</v>
      </c>
      <c r="K96" s="218" t="s">
        <v>22</v>
      </c>
      <c r="L96" s="331">
        <v>1</v>
      </c>
      <c r="M96" s="278" t="s">
        <v>24</v>
      </c>
      <c r="N96" s="217">
        <f>SUM(H96*J96*L96)</f>
        <v>77150</v>
      </c>
      <c r="O96" s="267">
        <v>77150</v>
      </c>
      <c r="P96" s="267">
        <f t="shared" si="48"/>
        <v>0</v>
      </c>
      <c r="Q96" s="267">
        <f>IF(AA96="국비100%",N96*100%,IF(AA96="시도비100%",N96*0%,IF(AA96="시군구비100%",N96*0%,IF(AA96="국비30%, 시도비70%",N96*30%,IF(AA96="국비30%, 시도비20%, 시군구비50%",N96*30%,IF(AA96="국비50%, 시도비50%",N96*50%,IF(AA96="시도비50%, 시군구비50%",N96*0%,IF(AA96="국비30%, 시도비35%, 시군구비35%",N96*30%))))))))</f>
        <v>0</v>
      </c>
      <c r="R96" s="267">
        <f>IF(AA96="국비100%",N96*0%,IF(AA96="시도비100%",N96*100%,IF(AA96="시군구비100%",N96*0%,IF(AA96="국비30%, 시도비70%",N96*70%,IF(AA96="국비30%, 시도비20%, 시군구비50%",N96*20%,IF(AA96="국비50%, 시도비50%",N96*50%,IF(AA96="시도비50%, 시군구비50%",N96*50%,IF(AA96="국비30%, 시도비35%, 시군구비35%",N96*35%))))))))</f>
        <v>38575</v>
      </c>
      <c r="S96" s="267">
        <f>IF(AA96="국비100%",N96*0%,IF(AA96="시도비100%",N96*0%,IF(AA96="시군구비100%",N96*100%,IF(AA96="국비30%, 시도비70%",N96*0%,IF(AA96="국비30%, 시도비20%, 시군구비50%",N96*50%,IF(AA96="국비50%, 시도비50%",N96*0%,IF(AA96="시도비50%, 시군구비50%",N96*50%,IF(AA96="국비30%, 시도비35%, 시군구비35%",N96*35%))))))))</f>
        <v>38575</v>
      </c>
      <c r="T96" s="267">
        <f>IF(AA96="기타보조금",N96*100%,N96*0%)</f>
        <v>0</v>
      </c>
      <c r="U96" s="267">
        <f>SUM(Q96:T96)</f>
        <v>77150</v>
      </c>
      <c r="V96" s="267">
        <f>IF(AA96="자부담",N96*100%,N96*0%)</f>
        <v>0</v>
      </c>
      <c r="W96" s="267">
        <f>IF(AA96="후원금",N96*100%,N96*0%)</f>
        <v>0</v>
      </c>
      <c r="X96" s="267">
        <f>IF(AA96="수익사업",N96*100%,N96*0%)</f>
        <v>0</v>
      </c>
      <c r="Y96" s="755">
        <f>SUM(U96:X96)</f>
        <v>77150</v>
      </c>
      <c r="Z96" s="274" t="s">
        <v>181</v>
      </c>
      <c r="AA96" s="268" t="s">
        <v>180</v>
      </c>
      <c r="AB96" s="274" t="s">
        <v>23</v>
      </c>
      <c r="AC96" s="257" t="s">
        <v>637</v>
      </c>
    </row>
    <row r="97" spans="1:29" ht="20.100000000000001" customHeight="1" x14ac:dyDescent="0.15">
      <c r="A97" s="106"/>
      <c r="B97" s="106"/>
      <c r="C97" s="106"/>
      <c r="D97" s="320"/>
      <c r="E97" s="320"/>
      <c r="F97" s="320"/>
      <c r="G97" s="266" t="s">
        <v>466</v>
      </c>
      <c r="H97" s="239"/>
      <c r="I97" s="240"/>
      <c r="J97" s="241"/>
      <c r="K97" s="240"/>
      <c r="L97" s="368"/>
      <c r="M97" s="367"/>
      <c r="N97" s="239"/>
      <c r="O97" s="320"/>
      <c r="P97" s="320">
        <f t="shared" si="48"/>
        <v>0</v>
      </c>
      <c r="Q97" s="320"/>
      <c r="R97" s="320"/>
      <c r="S97" s="320"/>
      <c r="T97" s="320"/>
      <c r="U97" s="320"/>
      <c r="V97" s="320"/>
      <c r="W97" s="320"/>
      <c r="X97" s="320"/>
      <c r="Y97" s="755"/>
      <c r="Z97" s="274" t="s">
        <v>181</v>
      </c>
      <c r="AA97" s="268" t="s">
        <v>180</v>
      </c>
      <c r="AB97" s="274" t="s">
        <v>23</v>
      </c>
      <c r="AC97" s="257" t="s">
        <v>637</v>
      </c>
    </row>
    <row r="98" spans="1:29" ht="20.100000000000001" customHeight="1" x14ac:dyDescent="0.15">
      <c r="A98" s="112"/>
      <c r="B98" s="112"/>
      <c r="C98" s="112"/>
      <c r="D98" s="286"/>
      <c r="E98" s="286"/>
      <c r="F98" s="286"/>
      <c r="G98" s="365" t="s">
        <v>557</v>
      </c>
      <c r="H98" s="244">
        <f>ROUNDUP(N98/J98,-1)</f>
        <v>157020</v>
      </c>
      <c r="I98" s="235" t="s">
        <v>22</v>
      </c>
      <c r="J98" s="236">
        <v>10</v>
      </c>
      <c r="K98" s="235" t="s">
        <v>22</v>
      </c>
      <c r="L98" s="369">
        <v>1</v>
      </c>
      <c r="M98" s="237" t="s">
        <v>24</v>
      </c>
      <c r="N98" s="238">
        <v>1570170</v>
      </c>
      <c r="O98" s="286">
        <v>978880</v>
      </c>
      <c r="P98" s="286">
        <f t="shared" si="48"/>
        <v>591290</v>
      </c>
      <c r="Q98" s="286">
        <f>IF(AA98="국비100%",N98*100%,IF(AA98="시도비100%",N98*0%,IF(AA98="시군구비100%",N98*0%,IF(AA98="국비30%, 시도비70%",N98*30%,IF(AA98="국비30%, 시도비20%, 시군구비50%",N98*30%,IF(AA98="국비50%, 시도비50%",N98*50%,IF(AA98="시도비50%, 시군구비50%",N98*0%,IF(AA98="국비30%, 시도비35%, 시군구비35%",N98*30%))))))))</f>
        <v>0</v>
      </c>
      <c r="R98" s="286">
        <f>IF(AA98="국비100%",N98*0%,IF(AA98="시도비100%",N98*100%,IF(AA98="시군구비100%",N98*0%,IF(AA98="국비30%, 시도비70%",N98*70%,IF(AA98="국비30%, 시도비20%, 시군구비50%",N98*20%,IF(AA98="국비50%, 시도비50%",N98*50%,IF(AA98="시도비50%, 시군구비50%",N98*50%,IF(AA98="국비30%, 시도비35%, 시군구비35%",N98*35%))))))))</f>
        <v>785085</v>
      </c>
      <c r="S98" s="286">
        <f>IF(AA98="국비100%",N98*0%,IF(AA98="시도비100%",N98*0%,IF(AA98="시군구비100%",N98*100%,IF(AA98="국비30%, 시도비70%",N98*0%,IF(AA98="국비30%, 시도비20%, 시군구비50%",N98*50%,IF(AA98="국비50%, 시도비50%",N98*0%,IF(AA98="시도비50%, 시군구비50%",N98*50%,IF(AA98="국비30%, 시도비35%, 시군구비35%",N98*35%))))))))</f>
        <v>785085</v>
      </c>
      <c r="T98" s="286">
        <f>IF(AA98="기타보조금",N98*100%,N98*0%)</f>
        <v>0</v>
      </c>
      <c r="U98" s="286">
        <f>SUM(Q98:T98)</f>
        <v>1570170</v>
      </c>
      <c r="V98" s="286">
        <f>IF(AA98="자부담",N98*100%,N98*0%)</f>
        <v>0</v>
      </c>
      <c r="W98" s="286">
        <f>IF(AA98="후원금",N98*100%,N98*0%)</f>
        <v>0</v>
      </c>
      <c r="X98" s="286">
        <f>IF(AA98="수익사업",N98*100%,N98*0%)</f>
        <v>0</v>
      </c>
      <c r="Y98" s="755">
        <f>SUM(U98:X98)</f>
        <v>1570170</v>
      </c>
      <c r="Z98" s="274" t="s">
        <v>181</v>
      </c>
      <c r="AA98" s="268" t="s">
        <v>180</v>
      </c>
      <c r="AB98" s="274" t="s">
        <v>23</v>
      </c>
      <c r="AC98" s="257" t="s">
        <v>637</v>
      </c>
    </row>
    <row r="99" spans="1:29" ht="20.100000000000001" customHeight="1" x14ac:dyDescent="0.15">
      <c r="A99" s="108"/>
      <c r="B99" s="108"/>
      <c r="C99" s="108"/>
      <c r="D99" s="267"/>
      <c r="E99" s="267"/>
      <c r="F99" s="267"/>
      <c r="G99" s="280" t="s">
        <v>129</v>
      </c>
      <c r="H99" s="217">
        <f>ROUNDUP(N99/J99,-1)</f>
        <v>165670</v>
      </c>
      <c r="I99" s="218" t="s">
        <v>22</v>
      </c>
      <c r="J99" s="219">
        <v>12</v>
      </c>
      <c r="K99" s="218" t="s">
        <v>22</v>
      </c>
      <c r="L99" s="331">
        <v>1</v>
      </c>
      <c r="M99" s="278" t="s">
        <v>24</v>
      </c>
      <c r="N99" s="183">
        <v>1987950</v>
      </c>
      <c r="O99" s="267">
        <v>1239630</v>
      </c>
      <c r="P99" s="267">
        <f t="shared" si="48"/>
        <v>748320</v>
      </c>
      <c r="Q99" s="267">
        <f>IF(AA99="국비100%",N99*100%,IF(AA99="시도비100%",N99*0%,IF(AA99="시군구비100%",N99*0%,IF(AA99="국비30%, 시도비70%",N99*30%,IF(AA99="국비30%, 시도비20%, 시군구비50%",N99*30%,IF(AA99="국비50%, 시도비50%",N99*50%,IF(AA99="시도비50%, 시군구비50%",N99*0%,IF(AA99="국비30%, 시도비35%, 시군구비35%",N99*30%))))))))</f>
        <v>0</v>
      </c>
      <c r="R99" s="267">
        <f>IF(AA99="국비100%",N99*0%,IF(AA99="시도비100%",N99*100%,IF(AA99="시군구비100%",N99*0%,IF(AA99="국비30%, 시도비70%",N99*70%,IF(AA99="국비30%, 시도비20%, 시군구비50%",N99*20%,IF(AA99="국비50%, 시도비50%",N99*50%,IF(AA99="시도비50%, 시군구비50%",N99*50%,IF(AA99="국비30%, 시도비35%, 시군구비35%",N99*35%))))))))</f>
        <v>993975</v>
      </c>
      <c r="S99" s="267">
        <f>IF(AA99="국비100%",N99*0%,IF(AA99="시도비100%",N99*0%,IF(AA99="시군구비100%",N99*100%,IF(AA99="국비30%, 시도비70%",N99*0%,IF(AA99="국비30%, 시도비20%, 시군구비50%",N99*50%,IF(AA99="국비50%, 시도비50%",N99*0%,IF(AA99="시도비50%, 시군구비50%",N99*50%,IF(AA99="국비30%, 시도비35%, 시군구비35%",N99*35%))))))))</f>
        <v>993975</v>
      </c>
      <c r="T99" s="267">
        <f>IF(AA99="기타보조금",N99*100%,N99*0%)</f>
        <v>0</v>
      </c>
      <c r="U99" s="267">
        <f>SUM(Q99:T99)</f>
        <v>1987950</v>
      </c>
      <c r="V99" s="267">
        <f>IF(AA99="자부담",N99*100%,N99*0%)</f>
        <v>0</v>
      </c>
      <c r="W99" s="267">
        <f>IF(AA99="후원금",N99*100%,N99*0%)</f>
        <v>0</v>
      </c>
      <c r="X99" s="267">
        <f>IF(AA99="수익사업",N99*100%,N99*0%)</f>
        <v>0</v>
      </c>
      <c r="Y99" s="755">
        <f>SUM(U99:X99)</f>
        <v>1987950</v>
      </c>
      <c r="Z99" s="274" t="s">
        <v>181</v>
      </c>
      <c r="AA99" s="268" t="s">
        <v>180</v>
      </c>
      <c r="AB99" s="274" t="s">
        <v>23</v>
      </c>
      <c r="AC99" s="257" t="s">
        <v>637</v>
      </c>
    </row>
    <row r="100" spans="1:29" ht="20.100000000000001" customHeight="1" x14ac:dyDescent="0.15">
      <c r="A100" s="108"/>
      <c r="B100" s="108"/>
      <c r="C100" s="108"/>
      <c r="D100" s="267"/>
      <c r="E100" s="267"/>
      <c r="F100" s="267"/>
      <c r="G100" s="280" t="s">
        <v>72</v>
      </c>
      <c r="H100" s="217">
        <f>ROUNDUP(N100/J100,-1)</f>
        <v>177400</v>
      </c>
      <c r="I100" s="218" t="s">
        <v>22</v>
      </c>
      <c r="J100" s="219">
        <v>12</v>
      </c>
      <c r="K100" s="218" t="s">
        <v>22</v>
      </c>
      <c r="L100" s="331">
        <v>1</v>
      </c>
      <c r="M100" s="278" t="s">
        <v>24</v>
      </c>
      <c r="N100" s="183">
        <v>2128710</v>
      </c>
      <c r="O100" s="267">
        <v>1407990</v>
      </c>
      <c r="P100" s="276">
        <f t="shared" si="48"/>
        <v>720720</v>
      </c>
      <c r="Q100" s="267">
        <f>IF(AA100="국비100%",N100*100%,IF(AA100="시도비100%",N100*0%,IF(AA100="시군구비100%",N100*0%,IF(AA100="국비30%, 시도비70%",N100*30%,IF(AA100="국비30%, 시도비20%, 시군구비50%",N100*30%,IF(AA100="국비50%, 시도비50%",N100*50%,IF(AA100="시도비50%, 시군구비50%",N100*0%,IF(AA100="국비30%, 시도비35%, 시군구비35%",N100*30%))))))))</f>
        <v>0</v>
      </c>
      <c r="R100" s="267">
        <f>IF(AA100="국비100%",N100*0%,IF(AA100="시도비100%",N100*100%,IF(AA100="시군구비100%",N100*0%,IF(AA100="국비30%, 시도비70%",N100*70%,IF(AA100="국비30%, 시도비20%, 시군구비50%",N100*20%,IF(AA100="국비50%, 시도비50%",N100*50%,IF(AA100="시도비50%, 시군구비50%",N100*50%,IF(AA100="국비30%, 시도비35%, 시군구비35%",N100*35%))))))))</f>
        <v>1064355</v>
      </c>
      <c r="S100" s="267">
        <f>IF(AA100="국비100%",N100*0%,IF(AA100="시도비100%",N100*0%,IF(AA100="시군구비100%",N100*100%,IF(AA100="국비30%, 시도비70%",N100*0%,IF(AA100="국비30%, 시도비20%, 시군구비50%",N100*50%,IF(AA100="국비50%, 시도비50%",N100*0%,IF(AA100="시도비50%, 시군구비50%",N100*50%,IF(AA100="국비30%, 시도비35%, 시군구비35%",N100*35%))))))))</f>
        <v>1064355</v>
      </c>
      <c r="T100" s="267">
        <f>IF(AA100="기타보조금",N100*100%,N100*0%)</f>
        <v>0</v>
      </c>
      <c r="U100" s="267">
        <f>SUM(Q100:T100)</f>
        <v>2128710</v>
      </c>
      <c r="V100" s="267">
        <f>IF(AA100="자부담",N100*100%,N100*0%)</f>
        <v>0</v>
      </c>
      <c r="W100" s="267">
        <f>IF(AA100="후원금",N100*100%,N100*0%)</f>
        <v>0</v>
      </c>
      <c r="X100" s="267">
        <f>IF(AA100="수익사업",N100*100%,N100*0%)</f>
        <v>0</v>
      </c>
      <c r="Y100" s="755">
        <f>SUM(U100:X100)</f>
        <v>2128710</v>
      </c>
      <c r="Z100" s="274" t="s">
        <v>181</v>
      </c>
      <c r="AA100" s="268" t="s">
        <v>180</v>
      </c>
      <c r="AB100" s="274" t="s">
        <v>23</v>
      </c>
      <c r="AC100" s="257" t="s">
        <v>637</v>
      </c>
    </row>
    <row r="101" spans="1:29" ht="20.100000000000001" customHeight="1" x14ac:dyDescent="0.15">
      <c r="A101" s="108"/>
      <c r="B101" s="108"/>
      <c r="C101" s="108"/>
      <c r="D101" s="267"/>
      <c r="E101" s="267"/>
      <c r="F101" s="267"/>
      <c r="G101" s="280" t="s">
        <v>106</v>
      </c>
      <c r="H101" s="217">
        <f>ROUNDUP(N101/J101,-1)</f>
        <v>166800</v>
      </c>
      <c r="I101" s="218" t="s">
        <v>22</v>
      </c>
      <c r="J101" s="219">
        <v>10</v>
      </c>
      <c r="K101" s="218" t="s">
        <v>22</v>
      </c>
      <c r="L101" s="331">
        <v>1</v>
      </c>
      <c r="M101" s="278" t="s">
        <v>24</v>
      </c>
      <c r="N101" s="183">
        <v>1668000</v>
      </c>
      <c r="O101" s="267">
        <v>1000800</v>
      </c>
      <c r="P101" s="267">
        <f t="shared" si="48"/>
        <v>667200</v>
      </c>
      <c r="Q101" s="267">
        <f>IF(AA101="국비100%",N101*100%,IF(AA101="시도비100%",N101*0%,IF(AA101="시군구비100%",N101*0%,IF(AA101="국비30%, 시도비70%",N101*30%,IF(AA101="국비30%, 시도비20%, 시군구비50%",N101*30%,IF(AA101="국비50%, 시도비50%",N101*50%,IF(AA101="시도비50%, 시군구비50%",N101*0%,IF(AA101="국비30%, 시도비35%, 시군구비35%",N101*30%))))))))</f>
        <v>0</v>
      </c>
      <c r="R101" s="267">
        <f>IF(AA101="국비100%",N101*0%,IF(AA101="시도비100%",N101*100%,IF(AA101="시군구비100%",N101*0%,IF(AA101="국비30%, 시도비70%",N101*70%,IF(AA101="국비30%, 시도비20%, 시군구비50%",N101*20%,IF(AA101="국비50%, 시도비50%",N101*50%,IF(AA101="시도비50%, 시군구비50%",N101*50%,IF(AA101="국비30%, 시도비35%, 시군구비35%",N101*35%))))))))</f>
        <v>834000</v>
      </c>
      <c r="S101" s="267">
        <f>IF(AA101="국비100%",N101*0%,IF(AA101="시도비100%",N101*0%,IF(AA101="시군구비100%",N101*100%,IF(AA101="국비30%, 시도비70%",N101*0%,IF(AA101="국비30%, 시도비20%, 시군구비50%",N101*50%,IF(AA101="국비50%, 시도비50%",N101*0%,IF(AA101="시도비50%, 시군구비50%",N101*50%,IF(AA101="국비30%, 시도비35%, 시군구비35%",N101*35%))))))))</f>
        <v>834000</v>
      </c>
      <c r="T101" s="267">
        <f>IF(AA101="기타보조금",N101*100%,N101*0%)</f>
        <v>0</v>
      </c>
      <c r="U101" s="267">
        <f>SUM(Q101:T101)</f>
        <v>1668000</v>
      </c>
      <c r="V101" s="267">
        <f>IF(AA101="자부담",N101*100%,N101*0%)</f>
        <v>0</v>
      </c>
      <c r="W101" s="267">
        <f>IF(AA101="후원금",N101*100%,N101*0%)</f>
        <v>0</v>
      </c>
      <c r="X101" s="267">
        <f>IF(AA101="수익사업",N101*100%,N101*0%)</f>
        <v>0</v>
      </c>
      <c r="Y101" s="755">
        <f>SUM(U101:X101)</f>
        <v>1668000</v>
      </c>
      <c r="Z101" s="274" t="s">
        <v>181</v>
      </c>
      <c r="AA101" s="268" t="s">
        <v>180</v>
      </c>
      <c r="AB101" s="274" t="s">
        <v>23</v>
      </c>
      <c r="AC101" s="257" t="s">
        <v>637</v>
      </c>
    </row>
    <row r="102" spans="1:29" ht="20.100000000000001" customHeight="1" x14ac:dyDescent="0.15">
      <c r="A102" s="108"/>
      <c r="B102" s="108"/>
      <c r="C102" s="108"/>
      <c r="D102" s="267"/>
      <c r="E102" s="267"/>
      <c r="F102" s="267"/>
      <c r="G102" s="273" t="s">
        <v>482</v>
      </c>
      <c r="H102" s="217"/>
      <c r="I102" s="427"/>
      <c r="J102" s="219"/>
      <c r="K102" s="218"/>
      <c r="L102" s="331"/>
      <c r="M102" s="278"/>
      <c r="N102" s="217"/>
      <c r="O102" s="267"/>
      <c r="P102" s="267"/>
      <c r="Q102" s="267"/>
      <c r="R102" s="267"/>
      <c r="S102" s="267"/>
      <c r="T102" s="267"/>
      <c r="U102" s="267"/>
      <c r="V102" s="267"/>
      <c r="W102" s="267"/>
      <c r="X102" s="267"/>
      <c r="Y102" s="755"/>
      <c r="Z102" s="274"/>
      <c r="AA102" s="268"/>
      <c r="AB102" s="274"/>
    </row>
    <row r="103" spans="1:29" ht="20.100000000000001" customHeight="1" x14ac:dyDescent="0.15">
      <c r="A103" s="108"/>
      <c r="B103" s="108"/>
      <c r="C103" s="108"/>
      <c r="D103" s="267"/>
      <c r="E103" s="267"/>
      <c r="F103" s="267"/>
      <c r="G103" s="280" t="s">
        <v>42</v>
      </c>
      <c r="H103" s="217">
        <v>268090</v>
      </c>
      <c r="I103" s="218" t="s">
        <v>22</v>
      </c>
      <c r="J103" s="219">
        <v>5</v>
      </c>
      <c r="K103" s="218" t="s">
        <v>22</v>
      </c>
      <c r="L103" s="331">
        <v>1</v>
      </c>
      <c r="M103" s="278" t="s">
        <v>24</v>
      </c>
      <c r="N103" s="217">
        <f t="shared" ref="N103:N110" si="49">SUM(H103*J103*L103)</f>
        <v>1340450</v>
      </c>
      <c r="O103" s="267">
        <v>1340450</v>
      </c>
      <c r="P103" s="267">
        <f t="shared" ref="P103:P110" si="50">N103-O103</f>
        <v>0</v>
      </c>
      <c r="Q103" s="267">
        <f t="shared" ref="Q103:Q110" si="51">IF(AA103="국비100%",N103*100%,IF(AA103="시도비100%",N103*0%,IF(AA103="시군구비100%",N103*0%,IF(AA103="국비30%, 시도비70%",N103*30%,IF(AA103="국비30%, 시도비20%, 시군구비50%",N103*30%,IF(AA103="국비50%, 시도비50%",N103*50%,IF(AA103="시도비50%, 시군구비50%",N103*0%,IF(AA103="국비30%, 시도비35%, 시군구비35%",N103*30%))))))))</f>
        <v>0</v>
      </c>
      <c r="R103" s="267">
        <f t="shared" ref="R103:R110" si="52">IF(AA103="국비100%",N103*0%,IF(AA103="시도비100%",N103*100%,IF(AA103="시군구비100%",N103*0%,IF(AA103="국비30%, 시도비70%",N103*70%,IF(AA103="국비30%, 시도비20%, 시군구비50%",N103*20%,IF(AA103="국비50%, 시도비50%",N103*50%,IF(AA103="시도비50%, 시군구비50%",N103*50%,IF(AA103="국비30%, 시도비35%, 시군구비35%",N103*35%))))))))</f>
        <v>1340450</v>
      </c>
      <c r="S103" s="267">
        <f t="shared" ref="S103:S110" si="53">IF(AA103="국비100%",N103*0%,IF(AA103="시도비100%",N103*0%,IF(AA103="시군구비100%",N103*100%,IF(AA103="국비30%, 시도비70%",N103*0%,IF(AA103="국비30%, 시도비20%, 시군구비50%",N103*50%,IF(AA103="국비50%, 시도비50%",N103*0%,IF(AA103="시도비50%, 시군구비50%",N103*50%,IF(AA103="국비30%, 시도비35%, 시군구비35%",N103*35%))))))))</f>
        <v>0</v>
      </c>
      <c r="T103" s="267">
        <f t="shared" ref="T103:T110" si="54">IF(AA103="기타보조금",N103*100%,N103*0%)</f>
        <v>0</v>
      </c>
      <c r="U103" s="267">
        <f t="shared" ref="U103:U110" si="55">SUM(Q103:T103)</f>
        <v>1340450</v>
      </c>
      <c r="V103" s="267">
        <f t="shared" ref="V103:V110" si="56">IF(AA103="자부담",N103*100%,N103*0%)</f>
        <v>0</v>
      </c>
      <c r="W103" s="267">
        <f t="shared" ref="W103:W110" si="57">IF(AA103="후원금",N103*100%,N103*0%)</f>
        <v>0</v>
      </c>
      <c r="X103" s="267">
        <f t="shared" ref="X103:X110" si="58">IF(AA103="수익사업",N103*100%,N103*0%)</f>
        <v>0</v>
      </c>
      <c r="Y103" s="755">
        <f t="shared" ref="Y103:Y110" si="59">SUM(U103:X103)</f>
        <v>1340450</v>
      </c>
      <c r="Z103" s="274" t="s">
        <v>62</v>
      </c>
      <c r="AA103" s="268" t="s">
        <v>412</v>
      </c>
      <c r="AB103" s="274" t="s">
        <v>23</v>
      </c>
      <c r="AC103" s="257" t="s">
        <v>637</v>
      </c>
    </row>
    <row r="104" spans="1:29" ht="20.100000000000001" customHeight="1" x14ac:dyDescent="0.15">
      <c r="A104" s="108"/>
      <c r="B104" s="108"/>
      <c r="C104" s="108"/>
      <c r="D104" s="267"/>
      <c r="E104" s="267"/>
      <c r="F104" s="267"/>
      <c r="G104" s="280"/>
      <c r="H104" s="217">
        <v>293770</v>
      </c>
      <c r="I104" s="218" t="s">
        <v>22</v>
      </c>
      <c r="J104" s="219">
        <v>7</v>
      </c>
      <c r="K104" s="218" t="s">
        <v>22</v>
      </c>
      <c r="L104" s="331">
        <v>1</v>
      </c>
      <c r="M104" s="278" t="s">
        <v>24</v>
      </c>
      <c r="N104" s="217">
        <f t="shared" si="49"/>
        <v>2056390</v>
      </c>
      <c r="O104" s="267">
        <v>1468850</v>
      </c>
      <c r="P104" s="267">
        <f t="shared" si="50"/>
        <v>587540</v>
      </c>
      <c r="Q104" s="267">
        <f t="shared" si="51"/>
        <v>0</v>
      </c>
      <c r="R104" s="267">
        <f t="shared" si="52"/>
        <v>2056390</v>
      </c>
      <c r="S104" s="267">
        <f t="shared" si="53"/>
        <v>0</v>
      </c>
      <c r="T104" s="267">
        <f t="shared" si="54"/>
        <v>0</v>
      </c>
      <c r="U104" s="267">
        <f t="shared" si="55"/>
        <v>2056390</v>
      </c>
      <c r="V104" s="267">
        <f t="shared" si="56"/>
        <v>0</v>
      </c>
      <c r="W104" s="267">
        <f t="shared" si="57"/>
        <v>0</v>
      </c>
      <c r="X104" s="267">
        <f t="shared" si="58"/>
        <v>0</v>
      </c>
      <c r="Y104" s="755">
        <f t="shared" si="59"/>
        <v>2056390</v>
      </c>
      <c r="Z104" s="274" t="s">
        <v>62</v>
      </c>
      <c r="AA104" s="268" t="s">
        <v>412</v>
      </c>
      <c r="AB104" s="274" t="s">
        <v>23</v>
      </c>
      <c r="AC104" s="257" t="s">
        <v>637</v>
      </c>
    </row>
    <row r="105" spans="1:29" ht="20.100000000000001" customHeight="1" x14ac:dyDescent="0.15">
      <c r="A105" s="108"/>
      <c r="B105" s="108"/>
      <c r="C105" s="108"/>
      <c r="D105" s="267"/>
      <c r="E105" s="267"/>
      <c r="F105" s="267"/>
      <c r="G105" s="280" t="s">
        <v>557</v>
      </c>
      <c r="H105" s="217">
        <v>354250</v>
      </c>
      <c r="I105" s="218" t="s">
        <v>22</v>
      </c>
      <c r="J105" s="219">
        <v>4</v>
      </c>
      <c r="K105" s="218" t="s">
        <v>22</v>
      </c>
      <c r="L105" s="331">
        <v>1</v>
      </c>
      <c r="M105" s="278" t="s">
        <v>24</v>
      </c>
      <c r="N105" s="217">
        <f t="shared" si="49"/>
        <v>1417000</v>
      </c>
      <c r="O105" s="267">
        <v>1417000</v>
      </c>
      <c r="P105" s="267">
        <f t="shared" si="50"/>
        <v>0</v>
      </c>
      <c r="Q105" s="267">
        <f t="shared" si="51"/>
        <v>0</v>
      </c>
      <c r="R105" s="267">
        <f t="shared" si="52"/>
        <v>1417000</v>
      </c>
      <c r="S105" s="267">
        <f t="shared" si="53"/>
        <v>0</v>
      </c>
      <c r="T105" s="267">
        <f t="shared" si="54"/>
        <v>0</v>
      </c>
      <c r="U105" s="267">
        <f t="shared" si="55"/>
        <v>1417000</v>
      </c>
      <c r="V105" s="267">
        <f t="shared" si="56"/>
        <v>0</v>
      </c>
      <c r="W105" s="267">
        <f t="shared" si="57"/>
        <v>0</v>
      </c>
      <c r="X105" s="267">
        <f t="shared" si="58"/>
        <v>0</v>
      </c>
      <c r="Y105" s="755">
        <f t="shared" si="59"/>
        <v>1417000</v>
      </c>
      <c r="Z105" s="274" t="s">
        <v>62</v>
      </c>
      <c r="AA105" s="268" t="s">
        <v>412</v>
      </c>
      <c r="AB105" s="274" t="s">
        <v>23</v>
      </c>
      <c r="AC105" s="257" t="s">
        <v>637</v>
      </c>
    </row>
    <row r="106" spans="1:29" ht="20.100000000000001" customHeight="1" x14ac:dyDescent="0.15">
      <c r="A106" s="108"/>
      <c r="B106" s="108"/>
      <c r="C106" s="108"/>
      <c r="D106" s="267"/>
      <c r="E106" s="267"/>
      <c r="F106" s="267"/>
      <c r="G106" s="280"/>
      <c r="H106" s="217">
        <v>409250</v>
      </c>
      <c r="I106" s="218" t="s">
        <v>22</v>
      </c>
      <c r="J106" s="219">
        <v>7</v>
      </c>
      <c r="K106" s="218" t="s">
        <v>22</v>
      </c>
      <c r="L106" s="331">
        <v>1</v>
      </c>
      <c r="M106" s="278" t="s">
        <v>24</v>
      </c>
      <c r="N106" s="217">
        <f t="shared" si="49"/>
        <v>2864750</v>
      </c>
      <c r="O106" s="267">
        <v>2455500</v>
      </c>
      <c r="P106" s="267">
        <f t="shared" si="50"/>
        <v>409250</v>
      </c>
      <c r="Q106" s="267">
        <f t="shared" si="51"/>
        <v>0</v>
      </c>
      <c r="R106" s="267">
        <f t="shared" si="52"/>
        <v>2864750</v>
      </c>
      <c r="S106" s="267">
        <f t="shared" si="53"/>
        <v>0</v>
      </c>
      <c r="T106" s="267">
        <f t="shared" si="54"/>
        <v>0</v>
      </c>
      <c r="U106" s="267">
        <f t="shared" si="55"/>
        <v>2864750</v>
      </c>
      <c r="V106" s="267">
        <f t="shared" si="56"/>
        <v>0</v>
      </c>
      <c r="W106" s="267">
        <f t="shared" si="57"/>
        <v>0</v>
      </c>
      <c r="X106" s="267">
        <f t="shared" si="58"/>
        <v>0</v>
      </c>
      <c r="Y106" s="755">
        <f t="shared" si="59"/>
        <v>2864750</v>
      </c>
      <c r="Z106" s="274" t="s">
        <v>62</v>
      </c>
      <c r="AA106" s="268" t="s">
        <v>412</v>
      </c>
      <c r="AB106" s="274" t="s">
        <v>23</v>
      </c>
      <c r="AC106" s="257" t="s">
        <v>637</v>
      </c>
    </row>
    <row r="107" spans="1:29" ht="20.100000000000001" customHeight="1" x14ac:dyDescent="0.15">
      <c r="A107" s="108"/>
      <c r="B107" s="108"/>
      <c r="C107" s="108"/>
      <c r="D107" s="267"/>
      <c r="E107" s="267"/>
      <c r="F107" s="267"/>
      <c r="G107" s="280"/>
      <c r="H107" s="217">
        <v>353970</v>
      </c>
      <c r="I107" s="218" t="s">
        <v>22</v>
      </c>
      <c r="J107" s="219">
        <v>1</v>
      </c>
      <c r="K107" s="218" t="s">
        <v>22</v>
      </c>
      <c r="L107" s="331">
        <v>1</v>
      </c>
      <c r="M107" s="278" t="s">
        <v>24</v>
      </c>
      <c r="N107" s="217">
        <f t="shared" si="49"/>
        <v>353970</v>
      </c>
      <c r="O107" s="267"/>
      <c r="P107" s="267">
        <f t="shared" si="50"/>
        <v>353970</v>
      </c>
      <c r="Q107" s="267">
        <f t="shared" si="51"/>
        <v>0</v>
      </c>
      <c r="R107" s="267">
        <f t="shared" si="52"/>
        <v>353970</v>
      </c>
      <c r="S107" s="267">
        <f t="shared" si="53"/>
        <v>0</v>
      </c>
      <c r="T107" s="267">
        <f t="shared" si="54"/>
        <v>0</v>
      </c>
      <c r="U107" s="267">
        <f t="shared" si="55"/>
        <v>353970</v>
      </c>
      <c r="V107" s="267">
        <f t="shared" si="56"/>
        <v>0</v>
      </c>
      <c r="W107" s="267">
        <f t="shared" si="57"/>
        <v>0</v>
      </c>
      <c r="X107" s="267">
        <f t="shared" si="58"/>
        <v>0</v>
      </c>
      <c r="Y107" s="755">
        <f t="shared" si="59"/>
        <v>353970</v>
      </c>
      <c r="Z107" s="274" t="s">
        <v>62</v>
      </c>
      <c r="AA107" s="268" t="s">
        <v>412</v>
      </c>
      <c r="AB107" s="274" t="s">
        <v>23</v>
      </c>
      <c r="AC107" s="257" t="s">
        <v>637</v>
      </c>
    </row>
    <row r="108" spans="1:29" ht="20.100000000000001" customHeight="1" x14ac:dyDescent="0.15">
      <c r="A108" s="108"/>
      <c r="B108" s="108"/>
      <c r="C108" s="108"/>
      <c r="D108" s="267"/>
      <c r="E108" s="267"/>
      <c r="F108" s="267"/>
      <c r="G108" s="280" t="s">
        <v>129</v>
      </c>
      <c r="H108" s="217">
        <v>181620</v>
      </c>
      <c r="I108" s="218" t="s">
        <v>22</v>
      </c>
      <c r="J108" s="219">
        <v>1</v>
      </c>
      <c r="K108" s="218" t="s">
        <v>22</v>
      </c>
      <c r="L108" s="331">
        <v>1</v>
      </c>
      <c r="M108" s="278" t="s">
        <v>24</v>
      </c>
      <c r="N108" s="217">
        <f t="shared" si="49"/>
        <v>181620</v>
      </c>
      <c r="O108" s="267">
        <v>181620</v>
      </c>
      <c r="P108" s="267">
        <f t="shared" si="50"/>
        <v>0</v>
      </c>
      <c r="Q108" s="267">
        <f t="shared" si="51"/>
        <v>0</v>
      </c>
      <c r="R108" s="267">
        <f t="shared" si="52"/>
        <v>181620</v>
      </c>
      <c r="S108" s="267">
        <f t="shared" si="53"/>
        <v>0</v>
      </c>
      <c r="T108" s="267">
        <f t="shared" si="54"/>
        <v>0</v>
      </c>
      <c r="U108" s="267">
        <f t="shared" si="55"/>
        <v>181620</v>
      </c>
      <c r="V108" s="267">
        <f t="shared" si="56"/>
        <v>0</v>
      </c>
      <c r="W108" s="267">
        <f t="shared" si="57"/>
        <v>0</v>
      </c>
      <c r="X108" s="267">
        <f t="shared" si="58"/>
        <v>0</v>
      </c>
      <c r="Y108" s="755">
        <f t="shared" si="59"/>
        <v>181620</v>
      </c>
      <c r="Z108" s="274" t="s">
        <v>62</v>
      </c>
      <c r="AA108" s="268" t="s">
        <v>412</v>
      </c>
      <c r="AB108" s="274" t="s">
        <v>23</v>
      </c>
      <c r="AC108" s="257" t="s">
        <v>637</v>
      </c>
    </row>
    <row r="109" spans="1:29" ht="20.100000000000001" customHeight="1" x14ac:dyDescent="0.15">
      <c r="A109" s="108"/>
      <c r="B109" s="108"/>
      <c r="C109" s="108"/>
      <c r="D109" s="267"/>
      <c r="E109" s="267"/>
      <c r="F109" s="267"/>
      <c r="G109" s="280"/>
      <c r="H109" s="217">
        <v>85450</v>
      </c>
      <c r="I109" s="218" t="s">
        <v>22</v>
      </c>
      <c r="J109" s="219">
        <v>5</v>
      </c>
      <c r="K109" s="218" t="s">
        <v>22</v>
      </c>
      <c r="L109" s="331">
        <v>1</v>
      </c>
      <c r="M109" s="278" t="s">
        <v>24</v>
      </c>
      <c r="N109" s="217">
        <f t="shared" si="49"/>
        <v>427250</v>
      </c>
      <c r="O109" s="267">
        <v>427250</v>
      </c>
      <c r="P109" s="267">
        <f t="shared" si="50"/>
        <v>0</v>
      </c>
      <c r="Q109" s="267">
        <f t="shared" si="51"/>
        <v>0</v>
      </c>
      <c r="R109" s="267">
        <f t="shared" si="52"/>
        <v>427250</v>
      </c>
      <c r="S109" s="267">
        <f t="shared" si="53"/>
        <v>0</v>
      </c>
      <c r="T109" s="267">
        <f t="shared" si="54"/>
        <v>0</v>
      </c>
      <c r="U109" s="267">
        <f t="shared" si="55"/>
        <v>427250</v>
      </c>
      <c r="V109" s="267">
        <f t="shared" si="56"/>
        <v>0</v>
      </c>
      <c r="W109" s="267">
        <f t="shared" si="57"/>
        <v>0</v>
      </c>
      <c r="X109" s="267">
        <f t="shared" si="58"/>
        <v>0</v>
      </c>
      <c r="Y109" s="755">
        <f t="shared" si="59"/>
        <v>427250</v>
      </c>
      <c r="Z109" s="274" t="s">
        <v>62</v>
      </c>
      <c r="AA109" s="268" t="s">
        <v>412</v>
      </c>
      <c r="AB109" s="274" t="s">
        <v>23</v>
      </c>
      <c r="AC109" s="257" t="s">
        <v>637</v>
      </c>
    </row>
    <row r="110" spans="1:29" ht="20.100000000000001" customHeight="1" x14ac:dyDescent="0.15">
      <c r="A110" s="108"/>
      <c r="B110" s="108"/>
      <c r="C110" s="108"/>
      <c r="D110" s="267"/>
      <c r="E110" s="267"/>
      <c r="F110" s="267"/>
      <c r="G110" s="280"/>
      <c r="H110" s="217">
        <v>158450</v>
      </c>
      <c r="I110" s="218" t="s">
        <v>22</v>
      </c>
      <c r="J110" s="219">
        <v>5</v>
      </c>
      <c r="K110" s="218" t="s">
        <v>22</v>
      </c>
      <c r="L110" s="331">
        <v>1</v>
      </c>
      <c r="M110" s="278" t="s">
        <v>24</v>
      </c>
      <c r="N110" s="217">
        <f t="shared" si="49"/>
        <v>792250</v>
      </c>
      <c r="O110" s="267">
        <v>475350</v>
      </c>
      <c r="P110" s="267">
        <f t="shared" si="50"/>
        <v>316900</v>
      </c>
      <c r="Q110" s="267">
        <f t="shared" si="51"/>
        <v>0</v>
      </c>
      <c r="R110" s="267">
        <f t="shared" si="52"/>
        <v>792250</v>
      </c>
      <c r="S110" s="267">
        <f t="shared" si="53"/>
        <v>0</v>
      </c>
      <c r="T110" s="267">
        <f t="shared" si="54"/>
        <v>0</v>
      </c>
      <c r="U110" s="267">
        <f t="shared" si="55"/>
        <v>792250</v>
      </c>
      <c r="V110" s="267">
        <f t="shared" si="56"/>
        <v>0</v>
      </c>
      <c r="W110" s="267">
        <f t="shared" si="57"/>
        <v>0</v>
      </c>
      <c r="X110" s="267">
        <f t="shared" si="58"/>
        <v>0</v>
      </c>
      <c r="Y110" s="755">
        <f t="shared" si="59"/>
        <v>792250</v>
      </c>
      <c r="Z110" s="274" t="s">
        <v>62</v>
      </c>
      <c r="AA110" s="268" t="s">
        <v>412</v>
      </c>
      <c r="AB110" s="274" t="s">
        <v>23</v>
      </c>
      <c r="AC110" s="257" t="s">
        <v>637</v>
      </c>
    </row>
    <row r="111" spans="1:29" ht="20.100000000000001" customHeight="1" x14ac:dyDescent="0.15">
      <c r="A111" s="108"/>
      <c r="B111" s="108"/>
      <c r="C111" s="108"/>
      <c r="D111" s="267"/>
      <c r="E111" s="267"/>
      <c r="F111" s="267"/>
      <c r="G111" s="273" t="s">
        <v>520</v>
      </c>
      <c r="H111" s="221"/>
      <c r="I111" s="218"/>
      <c r="J111" s="662"/>
      <c r="K111" s="218"/>
      <c r="L111" s="661"/>
      <c r="M111" s="330"/>
      <c r="N111" s="221"/>
      <c r="O111" s="267"/>
      <c r="P111" s="267"/>
      <c r="Q111" s="267"/>
      <c r="R111" s="267"/>
      <c r="S111" s="267"/>
      <c r="T111" s="267"/>
      <c r="U111" s="267"/>
      <c r="V111" s="267"/>
      <c r="W111" s="267"/>
      <c r="X111" s="267"/>
      <c r="Y111" s="755"/>
      <c r="Z111" s="268"/>
      <c r="AA111" s="268"/>
      <c r="AB111" s="269"/>
      <c r="AC111" s="262"/>
    </row>
    <row r="112" spans="1:29" ht="20.100000000000001" customHeight="1" x14ac:dyDescent="0.15">
      <c r="A112" s="108"/>
      <c r="B112" s="108"/>
      <c r="C112" s="108"/>
      <c r="D112" s="267"/>
      <c r="E112" s="267"/>
      <c r="F112" s="267"/>
      <c r="G112" s="273" t="s">
        <v>371</v>
      </c>
      <c r="H112" s="221">
        <v>50000</v>
      </c>
      <c r="I112" s="218" t="s">
        <v>22</v>
      </c>
      <c r="J112" s="662">
        <v>12</v>
      </c>
      <c r="K112" s="218" t="s">
        <v>22</v>
      </c>
      <c r="L112" s="661">
        <v>1</v>
      </c>
      <c r="M112" s="330" t="s">
        <v>24</v>
      </c>
      <c r="N112" s="221">
        <f>SUM(H112*J112*L112)</f>
        <v>600000</v>
      </c>
      <c r="O112" s="267">
        <v>500000</v>
      </c>
      <c r="P112" s="267">
        <f>N112-O112</f>
        <v>100000</v>
      </c>
      <c r="Q112" s="267"/>
      <c r="R112" s="267"/>
      <c r="S112" s="267"/>
      <c r="T112" s="267"/>
      <c r="U112" s="267">
        <f>SUM(Q112:T112)</f>
        <v>0</v>
      </c>
      <c r="V112" s="267">
        <f>IF(AA112="자부담",N112*100%,N112*0%)</f>
        <v>600000</v>
      </c>
      <c r="W112" s="267"/>
      <c r="X112" s="267"/>
      <c r="Y112" s="755">
        <f>SUM(U112:X112)</f>
        <v>600000</v>
      </c>
      <c r="Z112" s="268" t="s">
        <v>494</v>
      </c>
      <c r="AA112" s="268" t="s">
        <v>20</v>
      </c>
      <c r="AB112" s="269" t="s">
        <v>23</v>
      </c>
      <c r="AC112" s="262" t="s">
        <v>494</v>
      </c>
    </row>
    <row r="113" spans="1:29" ht="20.100000000000001" customHeight="1" x14ac:dyDescent="0.15">
      <c r="A113" s="108"/>
      <c r="B113" s="108"/>
      <c r="C113" s="108"/>
      <c r="D113" s="267"/>
      <c r="E113" s="267"/>
      <c r="F113" s="267"/>
      <c r="G113" s="273" t="s">
        <v>411</v>
      </c>
      <c r="H113" s="221">
        <v>40000</v>
      </c>
      <c r="I113" s="218" t="s">
        <v>22</v>
      </c>
      <c r="J113" s="662">
        <v>12</v>
      </c>
      <c r="K113" s="218" t="s">
        <v>22</v>
      </c>
      <c r="L113" s="661">
        <v>1</v>
      </c>
      <c r="M113" s="330" t="s">
        <v>24</v>
      </c>
      <c r="N113" s="221">
        <f>SUM(H113*J113*L113)</f>
        <v>480000</v>
      </c>
      <c r="O113" s="267">
        <v>400000</v>
      </c>
      <c r="P113" s="267">
        <f>N113-O113</f>
        <v>80000</v>
      </c>
      <c r="Q113" s="267"/>
      <c r="R113" s="267"/>
      <c r="S113" s="267"/>
      <c r="T113" s="267"/>
      <c r="U113" s="267">
        <f>SUM(Q113:T113)</f>
        <v>0</v>
      </c>
      <c r="V113" s="267">
        <f>IF(AA113="자부담",N113*100%,N113*0%)</f>
        <v>480000</v>
      </c>
      <c r="W113" s="267"/>
      <c r="X113" s="267"/>
      <c r="Y113" s="755">
        <f>SUM(U113:X113)</f>
        <v>480000</v>
      </c>
      <c r="Z113" s="268" t="s">
        <v>494</v>
      </c>
      <c r="AA113" s="268" t="s">
        <v>20</v>
      </c>
      <c r="AB113" s="269" t="s">
        <v>23</v>
      </c>
      <c r="AC113" s="262" t="s">
        <v>494</v>
      </c>
    </row>
    <row r="114" spans="1:29" ht="20.100000000000001" customHeight="1" x14ac:dyDescent="0.15">
      <c r="A114" s="108"/>
      <c r="B114" s="108"/>
      <c r="C114" s="108"/>
      <c r="D114" s="267"/>
      <c r="E114" s="267"/>
      <c r="F114" s="267"/>
      <c r="G114" s="739" t="s">
        <v>338</v>
      </c>
      <c r="H114" s="740"/>
      <c r="I114" s="745"/>
      <c r="J114" s="746"/>
      <c r="K114" s="745"/>
      <c r="L114" s="744"/>
      <c r="M114" s="743"/>
      <c r="N114" s="740"/>
      <c r="O114" s="267"/>
      <c r="P114" s="267"/>
      <c r="Q114" s="267"/>
      <c r="R114" s="267"/>
      <c r="S114" s="267"/>
      <c r="T114" s="267"/>
      <c r="U114" s="267"/>
      <c r="V114" s="267"/>
      <c r="W114" s="267"/>
      <c r="X114" s="267"/>
      <c r="Y114" s="755"/>
      <c r="Z114" s="274"/>
      <c r="AA114" s="268"/>
      <c r="AB114" s="274"/>
    </row>
    <row r="115" spans="1:29" ht="20.100000000000001" customHeight="1" x14ac:dyDescent="0.15">
      <c r="A115" s="108"/>
      <c r="B115" s="108"/>
      <c r="C115" s="108"/>
      <c r="D115" s="267"/>
      <c r="E115" s="267"/>
      <c r="F115" s="267"/>
      <c r="G115" s="273" t="s">
        <v>449</v>
      </c>
      <c r="H115" s="217">
        <v>100000</v>
      </c>
      <c r="I115" s="218" t="s">
        <v>22</v>
      </c>
      <c r="J115" s="219">
        <v>12</v>
      </c>
      <c r="K115" s="218" t="s">
        <v>22</v>
      </c>
      <c r="L115" s="331">
        <v>1</v>
      </c>
      <c r="M115" s="278" t="s">
        <v>24</v>
      </c>
      <c r="N115" s="217">
        <f>SUM(H115*J115*L115)</f>
        <v>1200000</v>
      </c>
      <c r="O115" s="267">
        <v>1000000</v>
      </c>
      <c r="P115" s="267">
        <f>N115-O115</f>
        <v>200000</v>
      </c>
      <c r="Q115" s="267">
        <f>IF(AA115="국비100%",N115*100%,IF(AA115="시도비100%",N115*0%,IF(AA115="시군구비100%",N115*0%,IF(AA115="국비30%, 시도비70%",N115*30%,IF(AA115="국비30%, 시도비20%, 시군구비50%",N115*30%,IF(AA115="국비50%, 시도비50%",N115*50%,IF(AA115="시도비50%, 시군구비50%",N115*0%,IF(AA115="국비30%, 시도비35%, 시군구비35%",N115*30%))))))))</f>
        <v>0</v>
      </c>
      <c r="R115" s="267">
        <f>IF(AA115="국비100%",N115*0%,IF(AA115="시도비100%",N115*100%,IF(AA115="시군구비100%",N115*0%,IF(AA115="국비30%, 시도비70%",N115*70%,IF(AA115="국비30%, 시도비20%, 시군구비50%",N115*20%,IF(AA115="국비50%, 시도비50%",N115*50%,IF(AA115="시도비50%, 시군구비50%",N115*50%,IF(AA115="국비30%, 시도비35%, 시군구비35%",N115*35%))))))))</f>
        <v>600000</v>
      </c>
      <c r="S115" s="267">
        <f>IF(AA115="국비100%",N115*0%,IF(AA115="시도비100%",N115*0%,IF(AA115="시군구비100%",N115*100%,IF(AA115="국비30%, 시도비70%",N115*0%,IF(AA115="국비30%, 시도비20%, 시군구비50%",N115*50%,IF(AA115="국비50%, 시도비50%",N115*0%,IF(AA115="시도비50%, 시군구비50%",N115*50%,IF(AA115="국비30%, 시도비35%, 시군구비35%",N115*35%))))))))</f>
        <v>600000</v>
      </c>
      <c r="T115" s="267">
        <f>IF(AA115="기타보조금",N115*100%,N115*0%)</f>
        <v>0</v>
      </c>
      <c r="U115" s="267">
        <f>SUM(Q115:T115)</f>
        <v>1200000</v>
      </c>
      <c r="V115" s="267">
        <f>IF(AA115="자부담",N115*100%,N115*0%)</f>
        <v>0</v>
      </c>
      <c r="W115" s="267">
        <f>IF(AA115="후원금",N115*100%,N115*0%)</f>
        <v>0</v>
      </c>
      <c r="X115" s="267">
        <f>IF(AA115="수익사업",N115*100%,N115*0%)</f>
        <v>0</v>
      </c>
      <c r="Y115" s="755">
        <f>SUM(U115:X115)</f>
        <v>1200000</v>
      </c>
      <c r="Z115" s="274" t="s">
        <v>181</v>
      </c>
      <c r="AA115" s="268" t="s">
        <v>180</v>
      </c>
      <c r="AB115" s="274" t="s">
        <v>23</v>
      </c>
      <c r="AC115" s="257" t="s">
        <v>637</v>
      </c>
    </row>
    <row r="116" spans="1:29" ht="20.100000000000001" customHeight="1" x14ac:dyDescent="0.15">
      <c r="A116" s="108"/>
      <c r="B116" s="108"/>
      <c r="C116" s="108"/>
      <c r="D116" s="267"/>
      <c r="E116" s="267"/>
      <c r="F116" s="430"/>
      <c r="G116" s="273"/>
      <c r="H116" s="217">
        <v>100000</v>
      </c>
      <c r="I116" s="218" t="s">
        <v>22</v>
      </c>
      <c r="J116" s="219">
        <v>10</v>
      </c>
      <c r="K116" s="218" t="s">
        <v>22</v>
      </c>
      <c r="L116" s="331">
        <v>1</v>
      </c>
      <c r="M116" s="278" t="s">
        <v>24</v>
      </c>
      <c r="N116" s="217">
        <f>SUM(H116*J116*L116)</f>
        <v>1000000</v>
      </c>
      <c r="O116" s="267">
        <v>800000</v>
      </c>
      <c r="P116" s="267">
        <f>N116-O116</f>
        <v>200000</v>
      </c>
      <c r="Q116" s="267">
        <f>IF(AA116="국비100%",N116*100%,IF(AA116="시도비100%",N116*0%,IF(AA116="시군구비100%",N116*0%,IF(AA116="국비30%, 시도비70%",N116*30%,IF(AA116="국비30%, 시도비20%, 시군구비50%",N116*30%,IF(AA116="국비50%, 시도비50%",N116*50%,IF(AA116="시도비50%, 시군구비50%",N116*0%,IF(AA116="국비30%, 시도비35%, 시군구비35%",N116*30%))))))))</f>
        <v>0</v>
      </c>
      <c r="R116" s="267">
        <f>IF(AA116="국비100%",N116*0%,IF(AA116="시도비100%",N116*100%,IF(AA116="시군구비100%",N116*0%,IF(AA116="국비30%, 시도비70%",N116*70%,IF(AA116="국비30%, 시도비20%, 시군구비50%",N116*20%,IF(AA116="국비50%, 시도비50%",N116*50%,IF(AA116="시도비50%, 시군구비50%",N116*50%,IF(AA116="국비30%, 시도비35%, 시군구비35%",N116*35%))))))))</f>
        <v>500000</v>
      </c>
      <c r="S116" s="267">
        <f>IF(AA116="국비100%",N116*0%,IF(AA116="시도비100%",N116*0%,IF(AA116="시군구비100%",N116*100%,IF(AA116="국비30%, 시도비70%",N116*0%,IF(AA116="국비30%, 시도비20%, 시군구비50%",N116*50%,IF(AA116="국비50%, 시도비50%",N116*0%,IF(AA116="시도비50%, 시군구비50%",N116*50%,IF(AA116="국비30%, 시도비35%, 시군구비35%",N116*35%))))))))</f>
        <v>500000</v>
      </c>
      <c r="T116" s="267">
        <f>IF(AA116="기타보조금",N116*100%,N116*0%)</f>
        <v>0</v>
      </c>
      <c r="U116" s="267">
        <f>SUM(Q116:T116)</f>
        <v>1000000</v>
      </c>
      <c r="V116" s="267">
        <f>IF(AA116="자부담",N116*100%,N116*0%)</f>
        <v>0</v>
      </c>
      <c r="W116" s="267">
        <f>IF(AA116="후원금",N116*100%,N116*0%)</f>
        <v>0</v>
      </c>
      <c r="X116" s="267">
        <f>IF(AA116="수익사업",N116*100%,N116*0%)</f>
        <v>0</v>
      </c>
      <c r="Y116" s="755">
        <f>SUM(U116:X116)</f>
        <v>1000000</v>
      </c>
      <c r="Z116" s="274" t="s">
        <v>181</v>
      </c>
      <c r="AA116" s="268" t="s">
        <v>180</v>
      </c>
      <c r="AB116" s="274" t="s">
        <v>23</v>
      </c>
      <c r="AC116" s="257" t="s">
        <v>637</v>
      </c>
    </row>
    <row r="117" spans="1:29" ht="20.100000000000001" customHeight="1" x14ac:dyDescent="0.15">
      <c r="A117" s="108"/>
      <c r="B117" s="108"/>
      <c r="C117" s="108"/>
      <c r="D117" s="267"/>
      <c r="E117" s="267"/>
      <c r="F117" s="430"/>
      <c r="G117" s="273"/>
      <c r="H117" s="217">
        <v>19360</v>
      </c>
      <c r="I117" s="218" t="s">
        <v>22</v>
      </c>
      <c r="J117" s="219">
        <v>1</v>
      </c>
      <c r="K117" s="218" t="s">
        <v>22</v>
      </c>
      <c r="L117" s="331">
        <v>1</v>
      </c>
      <c r="M117" s="278" t="s">
        <v>24</v>
      </c>
      <c r="N117" s="217">
        <f>SUM(H117*J117*L117)</f>
        <v>19360</v>
      </c>
      <c r="O117" s="267">
        <v>19360</v>
      </c>
      <c r="P117" s="267">
        <f>N117-O117</f>
        <v>0</v>
      </c>
      <c r="Q117" s="267">
        <f>IF(AA117="국비100%",N117*100%,IF(AA117="시도비100%",N117*0%,IF(AA117="시군구비100%",N117*0%,IF(AA117="국비30%, 시도비70%",N117*30%,IF(AA117="국비30%, 시도비20%, 시군구비50%",N117*30%,IF(AA117="국비50%, 시도비50%",N117*50%,IF(AA117="시도비50%, 시군구비50%",N117*0%,IF(AA117="국비30%, 시도비35%, 시군구비35%",N117*30%))))))))</f>
        <v>0</v>
      </c>
      <c r="R117" s="267">
        <f>IF(AA117="국비100%",N117*0%,IF(AA117="시도비100%",N117*100%,IF(AA117="시군구비100%",N117*0%,IF(AA117="국비30%, 시도비70%",N117*70%,IF(AA117="국비30%, 시도비20%, 시군구비50%",N117*20%,IF(AA117="국비50%, 시도비50%",N117*50%,IF(AA117="시도비50%, 시군구비50%",N117*50%,IF(AA117="국비30%, 시도비35%, 시군구비35%",N117*35%))))))))</f>
        <v>9680</v>
      </c>
      <c r="S117" s="267">
        <f>IF(AA117="국비100%",N117*0%,IF(AA117="시도비100%",N117*0%,IF(AA117="시군구비100%",N117*100%,IF(AA117="국비30%, 시도비70%",N117*0%,IF(AA117="국비30%, 시도비20%, 시군구비50%",N117*50%,IF(AA117="국비50%, 시도비50%",N117*0%,IF(AA117="시도비50%, 시군구비50%",N117*50%,IF(AA117="국비30%, 시도비35%, 시군구비35%",N117*35%))))))))</f>
        <v>9680</v>
      </c>
      <c r="T117" s="267">
        <f>IF(AA117="기타보조금",N117*100%,N117*0%)</f>
        <v>0</v>
      </c>
      <c r="U117" s="267">
        <f>SUM(Q117:T117)</f>
        <v>19360</v>
      </c>
      <c r="V117" s="267">
        <f>IF(AA117="자부담",N117*100%,N117*0%)</f>
        <v>0</v>
      </c>
      <c r="W117" s="267">
        <f>IF(AA117="후원금",N117*100%,N117*0%)</f>
        <v>0</v>
      </c>
      <c r="X117" s="267">
        <f>IF(AA117="수익사업",N117*100%,N117*0%)</f>
        <v>0</v>
      </c>
      <c r="Y117" s="755">
        <f>SUM(U117:X117)</f>
        <v>19360</v>
      </c>
      <c r="Z117" s="274" t="s">
        <v>181</v>
      </c>
      <c r="AA117" s="268" t="s">
        <v>180</v>
      </c>
      <c r="AB117" s="274" t="s">
        <v>23</v>
      </c>
      <c r="AC117" s="257" t="s">
        <v>637</v>
      </c>
    </row>
    <row r="118" spans="1:29" ht="20.100000000000001" customHeight="1" x14ac:dyDescent="0.15">
      <c r="A118" s="108"/>
      <c r="B118" s="108"/>
      <c r="C118" s="108"/>
      <c r="D118" s="267"/>
      <c r="E118" s="267"/>
      <c r="F118" s="430"/>
      <c r="G118" s="273" t="s">
        <v>416</v>
      </c>
      <c r="H118" s="217"/>
      <c r="I118" s="218"/>
      <c r="J118" s="219"/>
      <c r="K118" s="218"/>
      <c r="L118" s="331"/>
      <c r="M118" s="278"/>
      <c r="N118" s="217"/>
      <c r="O118" s="267"/>
      <c r="P118" s="267"/>
      <c r="Q118" s="267"/>
      <c r="R118" s="267"/>
      <c r="S118" s="267"/>
      <c r="T118" s="267"/>
      <c r="U118" s="267"/>
      <c r="V118" s="267"/>
      <c r="W118" s="267"/>
      <c r="X118" s="267"/>
      <c r="Y118" s="755"/>
      <c r="Z118" s="274" t="s">
        <v>181</v>
      </c>
      <c r="AA118" s="268" t="s">
        <v>180</v>
      </c>
      <c r="AB118" s="274" t="s">
        <v>23</v>
      </c>
      <c r="AC118" s="257" t="s">
        <v>637</v>
      </c>
    </row>
    <row r="119" spans="1:29" ht="20.100000000000001" customHeight="1" x14ac:dyDescent="0.15">
      <c r="A119" s="108"/>
      <c r="B119" s="108"/>
      <c r="C119" s="108"/>
      <c r="D119" s="267"/>
      <c r="E119" s="267"/>
      <c r="F119" s="267"/>
      <c r="G119" s="280" t="s">
        <v>240</v>
      </c>
      <c r="H119" s="217">
        <v>2534620</v>
      </c>
      <c r="I119" s="218" t="s">
        <v>22</v>
      </c>
      <c r="J119" s="738">
        <v>0.6</v>
      </c>
      <c r="K119" s="218" t="s">
        <v>22</v>
      </c>
      <c r="L119" s="332">
        <v>1</v>
      </c>
      <c r="M119" s="278" t="s">
        <v>24</v>
      </c>
      <c r="N119" s="217">
        <f>ROUNDUP(H119*J119*L119,-1)</f>
        <v>1520780</v>
      </c>
      <c r="O119" s="267">
        <v>1520780</v>
      </c>
      <c r="P119" s="267">
        <f>N119-O119</f>
        <v>0</v>
      </c>
      <c r="Q119" s="267">
        <f>IF(AA119="국비100%",N119*100%,IF(AA119="시도비100%",N119*0%,IF(AA119="시군구비100%",N119*0%,IF(AA119="국비30%, 시도비70%",N119*30%,IF(AA119="국비30%, 시도비20%, 시군구비50%",N119*30%,IF(AA119="국비50%, 시도비50%",N119*50%,IF(AA119="시도비50%, 시군구비50%",N119*0%,IF(AA119="국비30%, 시도비35%, 시군구비35%",N119*30%))))))))</f>
        <v>0</v>
      </c>
      <c r="R119" s="267">
        <f>IF(AA119="국비100%",N119*0%,IF(AA119="시도비100%",N119*100%,IF(AA119="시군구비100%",N119*0%,IF(AA119="국비30%, 시도비70%",N119*70%,IF(AA119="국비30%, 시도비20%, 시군구비50%",N119*20%,IF(AA119="국비50%, 시도비50%",N119*50%,IF(AA119="시도비50%, 시군구비50%",N119*50%,IF(AA119="국비30%, 시도비35%, 시군구비35%",N119*35%))))))))</f>
        <v>760390</v>
      </c>
      <c r="S119" s="267">
        <f>IF(AA119="국비100%",N119*0%,IF(AA119="시도비100%",N119*0%,IF(AA119="시군구비100%",N119*100%,IF(AA119="국비30%, 시도비70%",N119*0%,IF(AA119="국비30%, 시도비20%, 시군구비50%",N119*50%,IF(AA119="국비50%, 시도비50%",N119*0%,IF(AA119="시도비50%, 시군구비50%",N119*50%,IF(AA119="국비30%, 시도비35%, 시군구비35%",N119*35%))))))))</f>
        <v>760390</v>
      </c>
      <c r="T119" s="267">
        <f>IF(AA119="기타보조금",N119*100%,N119*0%)</f>
        <v>0</v>
      </c>
      <c r="U119" s="267">
        <f>SUM(Q119:T119)</f>
        <v>1520780</v>
      </c>
      <c r="V119" s="267">
        <f>IF(AA119="자부담",N119*100%,N119*0%)</f>
        <v>0</v>
      </c>
      <c r="W119" s="267">
        <f>IF(AA119="후원금",N119*100%,N119*0%)</f>
        <v>0</v>
      </c>
      <c r="X119" s="267">
        <f>IF(AA119="수익사업",N119*100%,N119*0%)</f>
        <v>0</v>
      </c>
      <c r="Y119" s="755">
        <f>SUM(U119:X119)</f>
        <v>1520780</v>
      </c>
      <c r="Z119" s="274" t="s">
        <v>181</v>
      </c>
      <c r="AA119" s="268" t="s">
        <v>180</v>
      </c>
      <c r="AB119" s="274" t="s">
        <v>23</v>
      </c>
      <c r="AC119" s="257" t="s">
        <v>637</v>
      </c>
    </row>
    <row r="120" spans="1:29" ht="20.100000000000001" customHeight="1" x14ac:dyDescent="0.15">
      <c r="A120" s="108"/>
      <c r="B120" s="108"/>
      <c r="C120" s="108"/>
      <c r="D120" s="267"/>
      <c r="E120" s="267"/>
      <c r="F120" s="267"/>
      <c r="G120" s="280" t="s">
        <v>364</v>
      </c>
      <c r="H120" s="217">
        <v>1924880</v>
      </c>
      <c r="I120" s="218" t="s">
        <v>22</v>
      </c>
      <c r="J120" s="738">
        <v>0.6</v>
      </c>
      <c r="K120" s="218" t="s">
        <v>22</v>
      </c>
      <c r="L120" s="332">
        <v>1</v>
      </c>
      <c r="M120" s="278" t="s">
        <v>24</v>
      </c>
      <c r="N120" s="217">
        <f>ROUNDUP(H120*J120*L120,-1)</f>
        <v>1154930</v>
      </c>
      <c r="O120" s="267">
        <v>1154930</v>
      </c>
      <c r="P120" s="267">
        <f>N120-O120</f>
        <v>0</v>
      </c>
      <c r="Q120" s="267">
        <f>IF(AA120="국비100%",N120*100%,IF(AA120="시도비100%",N120*0%,IF(AA120="시군구비100%",N120*0%,IF(AA120="국비30%, 시도비70%",N120*30%,IF(AA120="국비30%, 시도비20%, 시군구비50%",N120*30%,IF(AA120="국비50%, 시도비50%",N120*50%,IF(AA120="시도비50%, 시군구비50%",N120*0%,IF(AA120="국비30%, 시도비35%, 시군구비35%",N120*30%))))))))</f>
        <v>0</v>
      </c>
      <c r="R120" s="267">
        <f>IF(AA120="국비100%",N120*0%,IF(AA120="시도비100%",N120*100%,IF(AA120="시군구비100%",N120*0%,IF(AA120="국비30%, 시도비70%",N120*70%,IF(AA120="국비30%, 시도비20%, 시군구비50%",N120*20%,IF(AA120="국비50%, 시도비50%",N120*50%,IF(AA120="시도비50%, 시군구비50%",N120*50%,IF(AA120="국비30%, 시도비35%, 시군구비35%",N120*35%))))))))</f>
        <v>577465</v>
      </c>
      <c r="S120" s="267">
        <f>IF(AA120="국비100%",N120*0%,IF(AA120="시도비100%",N120*0%,IF(AA120="시군구비100%",N120*100%,IF(AA120="국비30%, 시도비70%",N120*0%,IF(AA120="국비30%, 시도비20%, 시군구비50%",N120*50%,IF(AA120="국비50%, 시도비50%",N120*0%,IF(AA120="시도비50%, 시군구비50%",N120*50%,IF(AA120="국비30%, 시도비35%, 시군구비35%",N120*35%))))))))</f>
        <v>577465</v>
      </c>
      <c r="T120" s="267">
        <f>IF(AA120="기타보조금",N120*100%,N120*0%)</f>
        <v>0</v>
      </c>
      <c r="U120" s="267">
        <f>SUM(Q120:T120)</f>
        <v>1154930</v>
      </c>
      <c r="V120" s="267">
        <f>IF(AA120="자부담",N120*100%,N120*0%)</f>
        <v>0</v>
      </c>
      <c r="W120" s="267">
        <f>IF(AA120="후원금",N120*100%,N120*0%)</f>
        <v>0</v>
      </c>
      <c r="X120" s="267">
        <f>IF(AA120="수익사업",N120*100%,N120*0%)</f>
        <v>0</v>
      </c>
      <c r="Y120" s="755">
        <f>SUM(U120:X120)</f>
        <v>1154930</v>
      </c>
      <c r="Z120" s="274" t="s">
        <v>181</v>
      </c>
      <c r="AA120" s="268" t="s">
        <v>180</v>
      </c>
      <c r="AB120" s="274" t="s">
        <v>23</v>
      </c>
      <c r="AC120" s="257" t="s">
        <v>637</v>
      </c>
    </row>
    <row r="121" spans="1:29" ht="20.100000000000001" customHeight="1" x14ac:dyDescent="0.15">
      <c r="A121" s="108"/>
      <c r="B121" s="108"/>
      <c r="C121" s="108"/>
      <c r="D121" s="267"/>
      <c r="E121" s="267"/>
      <c r="F121" s="267"/>
      <c r="G121" s="280" t="s">
        <v>367</v>
      </c>
      <c r="H121" s="217">
        <v>1894700</v>
      </c>
      <c r="I121" s="218" t="s">
        <v>22</v>
      </c>
      <c r="J121" s="738">
        <v>0.6</v>
      </c>
      <c r="K121" s="218" t="s">
        <v>22</v>
      </c>
      <c r="L121" s="332">
        <v>2</v>
      </c>
      <c r="M121" s="278" t="s">
        <v>24</v>
      </c>
      <c r="N121" s="217">
        <f>ROUNDUP(H121*J121*L121,-1)</f>
        <v>2273640</v>
      </c>
      <c r="O121" s="267">
        <v>2273640</v>
      </c>
      <c r="P121" s="267">
        <f>N121-O121</f>
        <v>0</v>
      </c>
      <c r="Q121" s="267">
        <f>IF(AA121="국비100%",N121*100%,IF(AA121="시도비100%",N121*0%,IF(AA121="시군구비100%",N121*0%,IF(AA121="국비30%, 시도비70%",N121*30%,IF(AA121="국비30%, 시도비20%, 시군구비50%",N121*30%,IF(AA121="국비50%, 시도비50%",N121*50%,IF(AA121="시도비50%, 시군구비50%",N121*0%,IF(AA121="국비30%, 시도비35%, 시군구비35%",N121*30%))))))))</f>
        <v>0</v>
      </c>
      <c r="R121" s="267">
        <f>IF(AA121="국비100%",N121*0%,IF(AA121="시도비100%",N121*100%,IF(AA121="시군구비100%",N121*0%,IF(AA121="국비30%, 시도비70%",N121*70%,IF(AA121="국비30%, 시도비20%, 시군구비50%",N121*20%,IF(AA121="국비50%, 시도비50%",N121*50%,IF(AA121="시도비50%, 시군구비50%",N121*50%,IF(AA121="국비30%, 시도비35%, 시군구비35%",N121*35%))))))))</f>
        <v>1136820</v>
      </c>
      <c r="S121" s="267">
        <f>IF(AA121="국비100%",N121*0%,IF(AA121="시도비100%",N121*0%,IF(AA121="시군구비100%",N121*100%,IF(AA121="국비30%, 시도비70%",N121*0%,IF(AA121="국비30%, 시도비20%, 시군구비50%",N121*50%,IF(AA121="국비50%, 시도비50%",N121*0%,IF(AA121="시도비50%, 시군구비50%",N121*50%,IF(AA121="국비30%, 시도비35%, 시군구비35%",N121*35%))))))))</f>
        <v>1136820</v>
      </c>
      <c r="T121" s="267">
        <f>IF(AA121="기타보조금",N121*100%,N121*0%)</f>
        <v>0</v>
      </c>
      <c r="U121" s="267">
        <f>SUM(Q121:T121)</f>
        <v>2273640</v>
      </c>
      <c r="V121" s="267">
        <f>IF(AA121="자부담",N121*100%,N121*0%)</f>
        <v>0</v>
      </c>
      <c r="W121" s="267">
        <f>IF(AA121="후원금",N121*100%,N121*0%)</f>
        <v>0</v>
      </c>
      <c r="X121" s="267">
        <f>IF(AA121="수익사업",N121*100%,N121*0%)</f>
        <v>0</v>
      </c>
      <c r="Y121" s="755">
        <f>SUM(U121:X121)</f>
        <v>2273640</v>
      </c>
      <c r="Z121" s="274" t="s">
        <v>181</v>
      </c>
      <c r="AA121" s="268" t="s">
        <v>180</v>
      </c>
      <c r="AB121" s="274" t="s">
        <v>23</v>
      </c>
      <c r="AC121" s="257" t="s">
        <v>637</v>
      </c>
    </row>
    <row r="122" spans="1:29" ht="20.100000000000001" customHeight="1" x14ac:dyDescent="0.15">
      <c r="A122" s="108"/>
      <c r="B122" s="108"/>
      <c r="C122" s="108"/>
      <c r="D122" s="267"/>
      <c r="E122" s="267"/>
      <c r="F122" s="267"/>
      <c r="G122" s="273" t="s">
        <v>466</v>
      </c>
      <c r="H122" s="217"/>
      <c r="I122" s="218"/>
      <c r="J122" s="219"/>
      <c r="K122" s="218"/>
      <c r="L122" s="331"/>
      <c r="M122" s="278"/>
      <c r="N122" s="217"/>
      <c r="O122" s="267"/>
      <c r="P122" s="267"/>
      <c r="Q122" s="267"/>
      <c r="R122" s="267"/>
      <c r="S122" s="267"/>
      <c r="T122" s="267"/>
      <c r="U122" s="267"/>
      <c r="V122" s="267"/>
      <c r="W122" s="267"/>
      <c r="X122" s="267"/>
      <c r="Y122" s="755"/>
      <c r="Z122" s="274" t="s">
        <v>181</v>
      </c>
      <c r="AA122" s="268" t="s">
        <v>180</v>
      </c>
      <c r="AB122" s="274" t="s">
        <v>23</v>
      </c>
      <c r="AC122" s="257" t="s">
        <v>637</v>
      </c>
    </row>
    <row r="123" spans="1:29" ht="20.100000000000001" customHeight="1" x14ac:dyDescent="0.15">
      <c r="A123" s="108"/>
      <c r="B123" s="108"/>
      <c r="C123" s="108"/>
      <c r="D123" s="267"/>
      <c r="E123" s="267"/>
      <c r="F123" s="267"/>
      <c r="G123" s="280" t="s">
        <v>240</v>
      </c>
      <c r="H123" s="217">
        <f>ROUNDUP(N123/J123,-1)</f>
        <v>107160</v>
      </c>
      <c r="I123" s="218" t="s">
        <v>22</v>
      </c>
      <c r="J123" s="219">
        <v>3</v>
      </c>
      <c r="K123" s="218" t="s">
        <v>22</v>
      </c>
      <c r="L123" s="331">
        <v>1</v>
      </c>
      <c r="M123" s="278" t="s">
        <v>24</v>
      </c>
      <c r="N123" s="183">
        <v>321460</v>
      </c>
      <c r="O123" s="267">
        <v>321460</v>
      </c>
      <c r="P123" s="267">
        <f>N123-O123</f>
        <v>0</v>
      </c>
      <c r="Q123" s="267">
        <f>IF(AA123="국비100%",N123*100%,IF(AA123="시도비100%",N123*0%,IF(AA123="시군구비100%",N123*0%,IF(AA123="국비30%, 시도비70%",N123*30%,IF(AA123="국비30%, 시도비20%, 시군구비50%",N123*30%,IF(AA123="국비50%, 시도비50%",N123*50%,IF(AA123="시도비50%, 시군구비50%",N123*0%,IF(AA123="국비30%, 시도비35%, 시군구비35%",N123*30%))))))))</f>
        <v>0</v>
      </c>
      <c r="R123" s="267">
        <f>IF(AA123="국비100%",N123*0%,IF(AA123="시도비100%",N123*100%,IF(AA123="시군구비100%",N123*0%,IF(AA123="국비30%, 시도비70%",N123*70%,IF(AA123="국비30%, 시도비20%, 시군구비50%",N123*20%,IF(AA123="국비50%, 시도비50%",N123*50%,IF(AA123="시도비50%, 시군구비50%",N123*50%,IF(AA123="국비30%, 시도비35%, 시군구비35%",N123*35%))))))))</f>
        <v>160730</v>
      </c>
      <c r="S123" s="267">
        <f>IF(AA123="국비100%",N123*0%,IF(AA123="시도비100%",N123*0%,IF(AA123="시군구비100%",N123*100%,IF(AA123="국비30%, 시도비70%",N123*0%,IF(AA123="국비30%, 시도비20%, 시군구비50%",N123*50%,IF(AA123="국비50%, 시도비50%",N123*0%,IF(AA123="시도비50%, 시군구비50%",N123*50%,IF(AA123="국비30%, 시도비35%, 시군구비35%",N123*35%))))))))</f>
        <v>160730</v>
      </c>
      <c r="T123" s="267">
        <f>IF(AA123="기타보조금",N123*100%,N123*0%)</f>
        <v>0</v>
      </c>
      <c r="U123" s="267">
        <f>SUM(Q123:T123)</f>
        <v>321460</v>
      </c>
      <c r="V123" s="267">
        <f>IF(AA123="자부담",N123*100%,N123*0%)</f>
        <v>0</v>
      </c>
      <c r="W123" s="267">
        <f>IF(AA123="후원금",N123*100%,N123*0%)</f>
        <v>0</v>
      </c>
      <c r="X123" s="267">
        <f>IF(AA123="수익사업",N123*100%,N123*0%)</f>
        <v>0</v>
      </c>
      <c r="Y123" s="755">
        <f>SUM(U123:X123)</f>
        <v>321460</v>
      </c>
      <c r="Z123" s="274" t="s">
        <v>181</v>
      </c>
      <c r="AA123" s="268" t="s">
        <v>180</v>
      </c>
      <c r="AB123" s="274" t="s">
        <v>23</v>
      </c>
      <c r="AC123" s="257" t="s">
        <v>637</v>
      </c>
    </row>
    <row r="124" spans="1:29" ht="20.100000000000001" customHeight="1" x14ac:dyDescent="0.15">
      <c r="A124" s="108"/>
      <c r="B124" s="108"/>
      <c r="C124" s="108"/>
      <c r="D124" s="267"/>
      <c r="E124" s="267"/>
      <c r="F124" s="267"/>
      <c r="G124" s="280" t="s">
        <v>364</v>
      </c>
      <c r="H124" s="217">
        <f>ROUNDUP(N124/J124,-1)</f>
        <v>147760</v>
      </c>
      <c r="I124" s="218" t="s">
        <v>22</v>
      </c>
      <c r="J124" s="219">
        <v>6</v>
      </c>
      <c r="K124" s="218" t="s">
        <v>22</v>
      </c>
      <c r="L124" s="331">
        <v>1</v>
      </c>
      <c r="M124" s="278" t="s">
        <v>24</v>
      </c>
      <c r="N124" s="183">
        <v>886520</v>
      </c>
      <c r="O124" s="267">
        <v>334260</v>
      </c>
      <c r="P124" s="267">
        <f>N124-O124</f>
        <v>552260</v>
      </c>
      <c r="Q124" s="267">
        <f>IF(AA124="국비100%",N124*100%,IF(AA124="시도비100%",N124*0%,IF(AA124="시군구비100%",N124*0%,IF(AA124="국비30%, 시도비70%",N124*30%,IF(AA124="국비30%, 시도비20%, 시군구비50%",N124*30%,IF(AA124="국비50%, 시도비50%",N124*50%,IF(AA124="시도비50%, 시군구비50%",N124*0%,IF(AA124="국비30%, 시도비35%, 시군구비35%",N124*30%))))))))</f>
        <v>0</v>
      </c>
      <c r="R124" s="267">
        <f>IF(AA124="국비100%",N124*0%,IF(AA124="시도비100%",N124*100%,IF(AA124="시군구비100%",N124*0%,IF(AA124="국비30%, 시도비70%",N124*70%,IF(AA124="국비30%, 시도비20%, 시군구비50%",N124*20%,IF(AA124="국비50%, 시도비50%",N124*50%,IF(AA124="시도비50%, 시군구비50%",N124*50%,IF(AA124="국비30%, 시도비35%, 시군구비35%",N124*35%))))))))</f>
        <v>443260</v>
      </c>
      <c r="S124" s="267">
        <f>IF(AA124="국비100%",N124*0%,IF(AA124="시도비100%",N124*0%,IF(AA124="시군구비100%",N124*100%,IF(AA124="국비30%, 시도비70%",N124*0%,IF(AA124="국비30%, 시도비20%, 시군구비50%",N124*50%,IF(AA124="국비50%, 시도비50%",N124*0%,IF(AA124="시도비50%, 시군구비50%",N124*50%,IF(AA124="국비30%, 시도비35%, 시군구비35%",N124*35%))))))))</f>
        <v>443260</v>
      </c>
      <c r="T124" s="267">
        <f>IF(AA124="기타보조금",N124*100%,N124*0%)</f>
        <v>0</v>
      </c>
      <c r="U124" s="267">
        <f>SUM(Q124:T124)</f>
        <v>886520</v>
      </c>
      <c r="V124" s="267">
        <f>IF(AA124="자부담",N124*100%,N124*0%)</f>
        <v>0</v>
      </c>
      <c r="W124" s="267">
        <f>IF(AA124="후원금",N124*100%,N124*0%)</f>
        <v>0</v>
      </c>
      <c r="X124" s="267">
        <f>IF(AA124="수익사업",N124*100%,N124*0%)</f>
        <v>0</v>
      </c>
      <c r="Y124" s="755">
        <f>SUM(U124:X124)</f>
        <v>886520</v>
      </c>
      <c r="Z124" s="274" t="s">
        <v>181</v>
      </c>
      <c r="AA124" s="268" t="s">
        <v>180</v>
      </c>
      <c r="AB124" s="274" t="s">
        <v>23</v>
      </c>
      <c r="AC124" s="257" t="s">
        <v>637</v>
      </c>
    </row>
    <row r="125" spans="1:29" ht="20.100000000000001" customHeight="1" x14ac:dyDescent="0.15">
      <c r="A125" s="108"/>
      <c r="B125" s="108"/>
      <c r="C125" s="108"/>
      <c r="D125" s="267"/>
      <c r="E125" s="267"/>
      <c r="F125" s="267"/>
      <c r="G125" s="280" t="s">
        <v>367</v>
      </c>
      <c r="H125" s="217">
        <f>ROUNDUP(N125/J125,-1)</f>
        <v>95450</v>
      </c>
      <c r="I125" s="218" t="s">
        <v>22</v>
      </c>
      <c r="J125" s="219">
        <v>12</v>
      </c>
      <c r="K125" s="218" t="s">
        <v>22</v>
      </c>
      <c r="L125" s="331">
        <v>1</v>
      </c>
      <c r="M125" s="278" t="s">
        <v>24</v>
      </c>
      <c r="N125" s="183">
        <v>1145350</v>
      </c>
      <c r="O125" s="267">
        <v>773110</v>
      </c>
      <c r="P125" s="267">
        <f>N125-O125</f>
        <v>372240</v>
      </c>
      <c r="Q125" s="267">
        <f>IF(AA125="국비100%",N125*100%,IF(AA125="시도비100%",N125*0%,IF(AA125="시군구비100%",N125*0%,IF(AA125="국비30%, 시도비70%",N125*30%,IF(AA125="국비30%, 시도비20%, 시군구비50%",N125*30%,IF(AA125="국비50%, 시도비50%",N125*50%,IF(AA125="시도비50%, 시군구비50%",N125*0%,IF(AA125="국비30%, 시도비35%, 시군구비35%",N125*30%))))))))</f>
        <v>0</v>
      </c>
      <c r="R125" s="267">
        <f>IF(AA125="국비100%",N125*0%,IF(AA125="시도비100%",N125*100%,IF(AA125="시군구비100%",N125*0%,IF(AA125="국비30%, 시도비70%",N125*70%,IF(AA125="국비30%, 시도비20%, 시군구비50%",N125*20%,IF(AA125="국비50%, 시도비50%",N125*50%,IF(AA125="시도비50%, 시군구비50%",N125*50%,IF(AA125="국비30%, 시도비35%, 시군구비35%",N125*35%))))))))</f>
        <v>572675</v>
      </c>
      <c r="S125" s="267">
        <f>IF(AA125="국비100%",N125*0%,IF(AA125="시도비100%",N125*0%,IF(AA125="시군구비100%",N125*100%,IF(AA125="국비30%, 시도비70%",N125*0%,IF(AA125="국비30%, 시도비20%, 시군구비50%",N125*50%,IF(AA125="국비50%, 시도비50%",N125*0%,IF(AA125="시도비50%, 시군구비50%",N125*50%,IF(AA125="국비30%, 시도비35%, 시군구비35%",N125*35%))))))))</f>
        <v>572675</v>
      </c>
      <c r="T125" s="267">
        <f>IF(AA125="기타보조금",N125*100%,N125*0%)</f>
        <v>0</v>
      </c>
      <c r="U125" s="267">
        <f>SUM(Q125:T125)</f>
        <v>1145350</v>
      </c>
      <c r="V125" s="267">
        <f>IF(AA125="자부담",N125*100%,N125*0%)</f>
        <v>0</v>
      </c>
      <c r="W125" s="267">
        <f>IF(AA125="후원금",N125*100%,N125*0%)</f>
        <v>0</v>
      </c>
      <c r="X125" s="267">
        <f>IF(AA125="수익사업",N125*100%,N125*0%)</f>
        <v>0</v>
      </c>
      <c r="Y125" s="755">
        <f>SUM(U125:X125)</f>
        <v>1145350</v>
      </c>
      <c r="Z125" s="274" t="s">
        <v>181</v>
      </c>
      <c r="AA125" s="268" t="s">
        <v>180</v>
      </c>
      <c r="AB125" s="274" t="s">
        <v>23</v>
      </c>
      <c r="AC125" s="257" t="s">
        <v>637</v>
      </c>
    </row>
    <row r="126" spans="1:29" ht="20.100000000000001" customHeight="1" x14ac:dyDescent="0.15">
      <c r="A126" s="108"/>
      <c r="B126" s="108"/>
      <c r="C126" s="108"/>
      <c r="D126" s="267"/>
      <c r="E126" s="267"/>
      <c r="F126" s="267"/>
      <c r="G126" s="273" t="s">
        <v>482</v>
      </c>
      <c r="H126" s="217"/>
      <c r="I126" s="218"/>
      <c r="J126" s="219"/>
      <c r="K126" s="218"/>
      <c r="L126" s="331"/>
      <c r="M126" s="278"/>
      <c r="N126" s="217"/>
      <c r="O126" s="267"/>
      <c r="P126" s="267"/>
      <c r="Q126" s="267"/>
      <c r="R126" s="267"/>
      <c r="S126" s="267"/>
      <c r="T126" s="267"/>
      <c r="U126" s="267"/>
      <c r="V126" s="267"/>
      <c r="W126" s="267"/>
      <c r="X126" s="267"/>
      <c r="Y126" s="755"/>
      <c r="Z126" s="274"/>
      <c r="AA126" s="268"/>
      <c r="AB126" s="274"/>
    </row>
    <row r="127" spans="1:29" ht="20.100000000000001" customHeight="1" x14ac:dyDescent="0.15">
      <c r="A127" s="108"/>
      <c r="B127" s="108"/>
      <c r="C127" s="108"/>
      <c r="D127" s="267"/>
      <c r="E127" s="267"/>
      <c r="F127" s="267"/>
      <c r="G127" s="280" t="s">
        <v>364</v>
      </c>
      <c r="H127" s="217">
        <v>48410</v>
      </c>
      <c r="I127" s="218" t="s">
        <v>22</v>
      </c>
      <c r="J127" s="219">
        <v>1</v>
      </c>
      <c r="K127" s="218" t="s">
        <v>22</v>
      </c>
      <c r="L127" s="331">
        <v>1</v>
      </c>
      <c r="M127" s="278" t="s">
        <v>24</v>
      </c>
      <c r="N127" s="217">
        <f>SUM(H127*J127*L127)</f>
        <v>48410</v>
      </c>
      <c r="O127" s="267">
        <v>48410</v>
      </c>
      <c r="P127" s="267">
        <f>N127-O127</f>
        <v>0</v>
      </c>
      <c r="Q127" s="267">
        <f>IF(AA127="국비100%",N127*100%,IF(AA127="시도비100%",N127*0%,IF(AA127="시군구비100%",N127*0%,IF(AA127="국비30%, 시도비70%",N127*30%,IF(AA127="국비30%, 시도비20%, 시군구비50%",N127*30%,IF(AA127="국비50%, 시도비50%",N127*50%,IF(AA127="시도비50%, 시군구비50%",N127*0%,IF(AA127="국비30%, 시도비35%, 시군구비35%",N127*30%))))))))</f>
        <v>0</v>
      </c>
      <c r="R127" s="267">
        <f>IF(AA127="국비100%",N127*0%,IF(AA127="시도비100%",N127*100%,IF(AA127="시군구비100%",N127*0%,IF(AA127="국비30%, 시도비70%",N127*70%,IF(AA127="국비30%, 시도비20%, 시군구비50%",N127*20%,IF(AA127="국비50%, 시도비50%",N127*50%,IF(AA127="시도비50%, 시군구비50%",N127*50%,IF(AA127="국비30%, 시도비35%, 시군구비35%",N127*35%))))))))</f>
        <v>48410</v>
      </c>
      <c r="S127" s="267">
        <f>IF(AA127="국비100%",N127*0%,IF(AA127="시도비100%",N127*0%,IF(AA127="시군구비100%",N127*100%,IF(AA127="국비30%, 시도비70%",N127*0%,IF(AA127="국비30%, 시도비20%, 시군구비50%",N127*50%,IF(AA127="국비50%, 시도비50%",N127*0%,IF(AA127="시도비50%, 시군구비50%",N127*50%,IF(AA127="국비30%, 시도비35%, 시군구비35%",N127*35%))))))))</f>
        <v>0</v>
      </c>
      <c r="T127" s="267">
        <f>IF(AA127="기타보조금",N127*100%,N127*0%)</f>
        <v>0</v>
      </c>
      <c r="U127" s="267">
        <f>SUM(Q127:T127)</f>
        <v>48410</v>
      </c>
      <c r="V127" s="267">
        <f>IF(AA127="자부담",N127*100%,N127*0%)</f>
        <v>0</v>
      </c>
      <c r="W127" s="267">
        <f>IF(AA127="후원금",N127*100%,N127*0%)</f>
        <v>0</v>
      </c>
      <c r="X127" s="267">
        <f>IF(AA127="수익사업",N127*100%,N127*0%)</f>
        <v>0</v>
      </c>
      <c r="Y127" s="755">
        <f>SUM(U127:X127)</f>
        <v>48410</v>
      </c>
      <c r="Z127" s="274" t="s">
        <v>62</v>
      </c>
      <c r="AA127" s="268" t="s">
        <v>412</v>
      </c>
      <c r="AB127" s="274" t="s">
        <v>23</v>
      </c>
      <c r="AC127" s="257" t="s">
        <v>637</v>
      </c>
    </row>
    <row r="128" spans="1:29" ht="20.100000000000001" customHeight="1" x14ac:dyDescent="0.15">
      <c r="A128" s="108"/>
      <c r="B128" s="108"/>
      <c r="C128" s="108"/>
      <c r="D128" s="267"/>
      <c r="E128" s="267"/>
      <c r="F128" s="267"/>
      <c r="G128" s="280"/>
      <c r="H128" s="217">
        <v>250120</v>
      </c>
      <c r="I128" s="218" t="s">
        <v>22</v>
      </c>
      <c r="J128" s="219">
        <v>7</v>
      </c>
      <c r="K128" s="218" t="s">
        <v>22</v>
      </c>
      <c r="L128" s="331">
        <v>1</v>
      </c>
      <c r="M128" s="278" t="s">
        <v>24</v>
      </c>
      <c r="N128" s="217">
        <f>SUM(H128*J128*L128)</f>
        <v>1750840</v>
      </c>
      <c r="O128" s="267">
        <v>1250600</v>
      </c>
      <c r="P128" s="267">
        <f>N128-O128</f>
        <v>500240</v>
      </c>
      <c r="Q128" s="267">
        <f>IF(AA128="국비100%",N128*100%,IF(AA128="시도비100%",N128*0%,IF(AA128="시군구비100%",N128*0%,IF(AA128="국비30%, 시도비70%",N128*30%,IF(AA128="국비30%, 시도비20%, 시군구비50%",N128*30%,IF(AA128="국비50%, 시도비50%",N128*50%,IF(AA128="시도비50%, 시군구비50%",N128*0%,IF(AA128="국비30%, 시도비35%, 시군구비35%",N128*30%))))))))</f>
        <v>0</v>
      </c>
      <c r="R128" s="267">
        <f>IF(AA128="국비100%",N128*0%,IF(AA128="시도비100%",N128*100%,IF(AA128="시군구비100%",N128*0%,IF(AA128="국비30%, 시도비70%",N128*70%,IF(AA128="국비30%, 시도비20%, 시군구비50%",N128*20%,IF(AA128="국비50%, 시도비50%",N128*50%,IF(AA128="시도비50%, 시군구비50%",N128*50%,IF(AA128="국비30%, 시도비35%, 시군구비35%",N128*35%))))))))</f>
        <v>1750840</v>
      </c>
      <c r="S128" s="267">
        <f>IF(AA128="국비100%",N128*0%,IF(AA128="시도비100%",N128*0%,IF(AA128="시군구비100%",N128*100%,IF(AA128="국비30%, 시도비70%",N128*0%,IF(AA128="국비30%, 시도비20%, 시군구비50%",N128*50%,IF(AA128="국비50%, 시도비50%",N128*0%,IF(AA128="시도비50%, 시군구비50%",N128*50%,IF(AA128="국비30%, 시도비35%, 시군구비35%",N128*35%))))))))</f>
        <v>0</v>
      </c>
      <c r="T128" s="267">
        <f>IF(AA128="기타보조금",N128*100%,N128*0%)</f>
        <v>0</v>
      </c>
      <c r="U128" s="267">
        <f>SUM(Q128:T128)</f>
        <v>1750840</v>
      </c>
      <c r="V128" s="267">
        <f>IF(AA128="자부담",N128*100%,N128*0%)</f>
        <v>0</v>
      </c>
      <c r="W128" s="267">
        <f>IF(AA128="후원금",N128*100%,N128*0%)</f>
        <v>0</v>
      </c>
      <c r="X128" s="267">
        <f>IF(AA128="수익사업",N128*100%,N128*0%)</f>
        <v>0</v>
      </c>
      <c r="Y128" s="755">
        <f>SUM(U128:X128)</f>
        <v>1750840</v>
      </c>
      <c r="Z128" s="274" t="s">
        <v>62</v>
      </c>
      <c r="AA128" s="268" t="s">
        <v>412</v>
      </c>
      <c r="AB128" s="274" t="s">
        <v>23</v>
      </c>
      <c r="AC128" s="257" t="s">
        <v>637</v>
      </c>
    </row>
    <row r="129" spans="1:29" ht="20.100000000000001" customHeight="1" x14ac:dyDescent="0.15">
      <c r="A129" s="106"/>
      <c r="B129" s="106"/>
      <c r="C129" s="106"/>
      <c r="D129" s="320"/>
      <c r="E129" s="320"/>
      <c r="F129" s="320"/>
      <c r="G129" s="378" t="s">
        <v>367</v>
      </c>
      <c r="H129" s="239">
        <v>269300</v>
      </c>
      <c r="I129" s="240" t="s">
        <v>22</v>
      </c>
      <c r="J129" s="241">
        <v>12</v>
      </c>
      <c r="K129" s="240" t="s">
        <v>22</v>
      </c>
      <c r="L129" s="368">
        <v>1</v>
      </c>
      <c r="M129" s="367" t="s">
        <v>24</v>
      </c>
      <c r="N129" s="239">
        <f>SUM(H129*J129*L129)</f>
        <v>3231600</v>
      </c>
      <c r="O129" s="320">
        <v>2693000</v>
      </c>
      <c r="P129" s="320">
        <f>N129-O129</f>
        <v>538600</v>
      </c>
      <c r="Q129" s="320">
        <f>IF(AA129="국비100%",N129*100%,IF(AA129="시도비100%",N129*0%,IF(AA129="시군구비100%",N129*0%,IF(AA129="국비30%, 시도비70%",N129*30%,IF(AA129="국비30%, 시도비20%, 시군구비50%",N129*30%,IF(AA129="국비50%, 시도비50%",N129*50%,IF(AA129="시도비50%, 시군구비50%",N129*0%,IF(AA129="국비30%, 시도비35%, 시군구비35%",N129*30%))))))))</f>
        <v>0</v>
      </c>
      <c r="R129" s="320">
        <f>IF(AA129="국비100%",N129*0%,IF(AA129="시도비100%",N129*100%,IF(AA129="시군구비100%",N129*0%,IF(AA129="국비30%, 시도비70%",N129*70%,IF(AA129="국비30%, 시도비20%, 시군구비50%",N129*20%,IF(AA129="국비50%, 시도비50%",N129*50%,IF(AA129="시도비50%, 시군구비50%",N129*50%,IF(AA129="국비30%, 시도비35%, 시군구비35%",N129*35%))))))))</f>
        <v>3231600</v>
      </c>
      <c r="S129" s="320">
        <f>IF(AA129="국비100%",N129*0%,IF(AA129="시도비100%",N129*0%,IF(AA129="시군구비100%",N129*100%,IF(AA129="국비30%, 시도비70%",N129*0%,IF(AA129="국비30%, 시도비20%, 시군구비50%",N129*50%,IF(AA129="국비50%, 시도비50%",N129*0%,IF(AA129="시도비50%, 시군구비50%",N129*50%,IF(AA129="국비30%, 시도비35%, 시군구비35%",N129*35%))))))))</f>
        <v>0</v>
      </c>
      <c r="T129" s="320">
        <f>IF(AA129="기타보조금",N129*100%,N129*0%)</f>
        <v>0</v>
      </c>
      <c r="U129" s="320">
        <f>SUM(Q129:T129)</f>
        <v>3231600</v>
      </c>
      <c r="V129" s="320">
        <f>IF(AA129="자부담",N129*100%,N129*0%)</f>
        <v>0</v>
      </c>
      <c r="W129" s="320">
        <f>IF(AA129="후원금",N129*100%,N129*0%)</f>
        <v>0</v>
      </c>
      <c r="X129" s="320">
        <f>IF(AA129="수익사업",N129*100%,N129*0%)</f>
        <v>0</v>
      </c>
      <c r="Y129" s="755">
        <f>SUM(U129:X129)</f>
        <v>3231600</v>
      </c>
      <c r="Z129" s="274" t="s">
        <v>62</v>
      </c>
      <c r="AA129" s="268" t="s">
        <v>412</v>
      </c>
      <c r="AB129" s="274" t="s">
        <v>23</v>
      </c>
      <c r="AC129" s="257" t="s">
        <v>637</v>
      </c>
    </row>
    <row r="130" spans="1:29" ht="20.100000000000001" customHeight="1" x14ac:dyDescent="0.15">
      <c r="A130" s="112"/>
      <c r="B130" s="112"/>
      <c r="C130" s="112"/>
      <c r="D130" s="286"/>
      <c r="E130" s="286"/>
      <c r="F130" s="286"/>
      <c r="G130" s="285" t="s">
        <v>285</v>
      </c>
      <c r="H130" s="244"/>
      <c r="I130" s="235"/>
      <c r="J130" s="236"/>
      <c r="K130" s="235"/>
      <c r="L130" s="369"/>
      <c r="M130" s="237"/>
      <c r="N130" s="244"/>
      <c r="O130" s="286"/>
      <c r="P130" s="286"/>
      <c r="Q130" s="286"/>
      <c r="R130" s="286"/>
      <c r="S130" s="286"/>
      <c r="T130" s="286"/>
      <c r="U130" s="286"/>
      <c r="V130" s="286"/>
      <c r="W130" s="286"/>
      <c r="X130" s="286"/>
      <c r="Y130" s="755"/>
      <c r="Z130" s="274" t="s">
        <v>210</v>
      </c>
      <c r="AA130" s="268" t="s">
        <v>597</v>
      </c>
      <c r="AB130" s="274" t="s">
        <v>23</v>
      </c>
      <c r="AC130" s="257" t="s">
        <v>637</v>
      </c>
    </row>
    <row r="131" spans="1:29" ht="20.100000000000001" customHeight="1" x14ac:dyDescent="0.15">
      <c r="A131" s="108"/>
      <c r="B131" s="108"/>
      <c r="C131" s="108"/>
      <c r="D131" s="267"/>
      <c r="E131" s="267"/>
      <c r="F131" s="267"/>
      <c r="G131" s="280" t="s">
        <v>240</v>
      </c>
      <c r="H131" s="217">
        <v>100850</v>
      </c>
      <c r="I131" s="218" t="s">
        <v>22</v>
      </c>
      <c r="J131" s="379">
        <v>1</v>
      </c>
      <c r="K131" s="218" t="s">
        <v>22</v>
      </c>
      <c r="L131" s="331">
        <v>1</v>
      </c>
      <c r="M131" s="278" t="s">
        <v>24</v>
      </c>
      <c r="N131" s="217">
        <f>SUM(H131*J131*L131)</f>
        <v>100850</v>
      </c>
      <c r="O131" s="267">
        <v>100850</v>
      </c>
      <c r="P131" s="267">
        <f>N131-O131</f>
        <v>0</v>
      </c>
      <c r="Q131" s="267">
        <f>IF(AA131="국비100%",N131*100%,IF(AA131="시도비100%",N131*0%,IF(AA131="시군구비100%",N131*0%,IF(AA131="국비30%, 시도비70%",N131*30%,IF(AA131="국비30%, 시도비20%, 시군구비50%",N131*30%,IF(AA131="국비50%, 시도비50%",N131*50%,IF(AA131="시도비50%, 시군구비50%",N131*0%,IF(AA131="국비30%, 시도비35%, 시군구비35%",N131*30%))))))))</f>
        <v>30255</v>
      </c>
      <c r="R131" s="267">
        <f>IF(AA131="국비100%",N131*0%,IF(AA131="시도비100%",N131*100%,IF(AA131="시군구비100%",N131*0%,IF(AA131="국비30%, 시도비70%",N131*70%,IF(AA131="국비30%, 시도비20%, 시군구비50%",N131*20%,IF(AA131="국비50%, 시도비50%",N131*50%,IF(AA131="시도비50%, 시군구비50%",N131*50%,IF(AA131="국비30%, 시도비35%, 시군구비35%",N131*35%))))))))</f>
        <v>20170</v>
      </c>
      <c r="S131" s="267">
        <f>IF(AA131="국비100%",N131*0%,IF(AA131="시도비100%",N131*0%,IF(AA131="시군구비100%",N131*100%,IF(AA131="국비30%, 시도비70%",N131*0%,IF(AA131="국비30%, 시도비20%, 시군구비50%",N131*50%,IF(AA131="국비50%, 시도비50%",N131*0%,IF(AA131="시도비50%, 시군구비50%",N131*50%,IF(AA131="국비30%, 시도비35%, 시군구비35%",N131*35%))))))))</f>
        <v>50425</v>
      </c>
      <c r="T131" s="267">
        <f>IF(AA131="기타보조금",N131*100%,N131*0%)</f>
        <v>0</v>
      </c>
      <c r="U131" s="267">
        <f>SUM(Q131:T131)</f>
        <v>100850</v>
      </c>
      <c r="V131" s="267">
        <f>IF(AA131="자부담",N131*100%,N131*0%)</f>
        <v>0</v>
      </c>
      <c r="W131" s="267">
        <f>IF(AA131="후원금",N131*100%,N131*0%)</f>
        <v>0</v>
      </c>
      <c r="X131" s="267">
        <f>IF(AA131="수익사업",N131*100%,N131*0%)</f>
        <v>0</v>
      </c>
      <c r="Y131" s="755">
        <f>SUM(U131:X131)</f>
        <v>100850</v>
      </c>
      <c r="Z131" s="274" t="s">
        <v>210</v>
      </c>
      <c r="AA131" s="268" t="s">
        <v>597</v>
      </c>
      <c r="AB131" s="274" t="s">
        <v>23</v>
      </c>
      <c r="AC131" s="257" t="s">
        <v>637</v>
      </c>
    </row>
    <row r="132" spans="1:29" ht="20.100000000000001" customHeight="1" x14ac:dyDescent="0.15">
      <c r="A132" s="108"/>
      <c r="B132" s="108"/>
      <c r="C132" s="108"/>
      <c r="D132" s="267"/>
      <c r="E132" s="267"/>
      <c r="F132" s="267"/>
      <c r="G132" s="739" t="s">
        <v>360</v>
      </c>
      <c r="H132" s="271"/>
      <c r="I132" s="259"/>
      <c r="J132" s="271"/>
      <c r="K132" s="259"/>
      <c r="L132" s="271"/>
      <c r="M132" s="271"/>
      <c r="N132" s="742"/>
      <c r="O132" s="341"/>
      <c r="P132" s="267"/>
      <c r="Q132" s="267"/>
      <c r="R132" s="267"/>
      <c r="S132" s="267"/>
      <c r="T132" s="267"/>
      <c r="U132" s="267"/>
      <c r="V132" s="267"/>
      <c r="W132" s="267"/>
      <c r="X132" s="267"/>
      <c r="Y132" s="755"/>
      <c r="Z132" s="268"/>
      <c r="AA132" s="274"/>
      <c r="AB132" s="274"/>
    </row>
    <row r="133" spans="1:29" ht="20.100000000000001" customHeight="1" x14ac:dyDescent="0.15">
      <c r="A133" s="108"/>
      <c r="B133" s="108"/>
      <c r="C133" s="108"/>
      <c r="D133" s="267"/>
      <c r="E133" s="267"/>
      <c r="F133" s="267"/>
      <c r="G133" s="273" t="s">
        <v>449</v>
      </c>
      <c r="H133" s="217">
        <v>100000</v>
      </c>
      <c r="I133" s="218" t="s">
        <v>22</v>
      </c>
      <c r="J133" s="219">
        <v>12</v>
      </c>
      <c r="K133" s="218" t="s">
        <v>22</v>
      </c>
      <c r="L133" s="331">
        <v>5</v>
      </c>
      <c r="M133" s="278" t="s">
        <v>24</v>
      </c>
      <c r="N133" s="217">
        <f>SUM(H133*J133*L133)</f>
        <v>6000000</v>
      </c>
      <c r="O133" s="267">
        <v>5000000</v>
      </c>
      <c r="P133" s="276">
        <f>N133-O133</f>
        <v>1000000</v>
      </c>
      <c r="Q133" s="267">
        <f>IF(AA133="국비100%",N133*100%,IF(AA133="시도비100%",N133*0%,IF(AA133="시군구비100%",N133*0%,IF(AA133="국비30%, 시도비70%",N133*30%,IF(AA133="국비30%, 시도비20%, 시군구비50%",N133*30%,IF(AA133="국비50%, 시도비50%",N133*50%,IF(AA133="시도비50%, 시군구비50%",N133*0%,IF(AA133="국비30%, 시도비35%, 시군구비35%",N133*30%))))))))</f>
        <v>0</v>
      </c>
      <c r="R133" s="267">
        <f>IF(AA133="국비100%",N133*0%,IF(AA133="시도비100%",N133*100%,IF(AA133="시군구비100%",N133*0%,IF(AA133="국비30%, 시도비70%",N133*70%,IF(AA133="국비30%, 시도비20%, 시군구비50%",N133*20%,IF(AA133="국비50%, 시도비50%",N133*50%,IF(AA133="시도비50%, 시군구비50%",N133*50%,IF(AA133="국비30%, 시도비35%, 시군구비35%",N133*35%))))))))</f>
        <v>6000000</v>
      </c>
      <c r="S133" s="267">
        <f>IF(AA133="국비100%",N133*0%,IF(AA133="시도비100%",N133*0%,IF(AA133="시군구비100%",N133*100%,IF(AA133="국비30%, 시도비70%",N133*0%,IF(AA133="국비30%, 시도비20%, 시군구비50%",N133*50%,IF(AA133="국비50%, 시도비50%",N133*0%,IF(AA133="시도비50%, 시군구비50%",N133*50%,IF(AA133="국비30%, 시도비35%, 시군구비35%",N133*35%))))))))</f>
        <v>0</v>
      </c>
      <c r="T133" s="267">
        <f>IF(AA133="기타보조금",N133*100%,N133*0%)</f>
        <v>0</v>
      </c>
      <c r="U133" s="267">
        <f>SUM(Q133:T133)</f>
        <v>6000000</v>
      </c>
      <c r="V133" s="267">
        <f>IF(AA133="자부담",N133*100%,N133*0%)</f>
        <v>0</v>
      </c>
      <c r="W133" s="267">
        <f>IF(AA133="후원금",N133*100%,N133*0%)</f>
        <v>0</v>
      </c>
      <c r="X133" s="267">
        <f>IF(AA133="수익사업",N133*100%,N133*0%)</f>
        <v>0</v>
      </c>
      <c r="Y133" s="755">
        <f>SUM(U133:X133)</f>
        <v>6000000</v>
      </c>
      <c r="Z133" s="268" t="s">
        <v>136</v>
      </c>
      <c r="AA133" s="274" t="s">
        <v>412</v>
      </c>
      <c r="AB133" s="274" t="s">
        <v>23</v>
      </c>
      <c r="AC133" s="257" t="s">
        <v>638</v>
      </c>
    </row>
    <row r="134" spans="1:29" ht="20.100000000000001" customHeight="1" x14ac:dyDescent="0.15">
      <c r="A134" s="108"/>
      <c r="B134" s="108"/>
      <c r="C134" s="108"/>
      <c r="D134" s="267"/>
      <c r="E134" s="267"/>
      <c r="F134" s="267"/>
      <c r="G134" s="273" t="s">
        <v>416</v>
      </c>
      <c r="H134" s="217"/>
      <c r="I134" s="218"/>
      <c r="J134" s="219"/>
      <c r="K134" s="218"/>
      <c r="L134" s="331"/>
      <c r="M134" s="278"/>
      <c r="N134" s="740"/>
      <c r="O134" s="341"/>
      <c r="P134" s="276"/>
      <c r="Q134" s="267"/>
      <c r="R134" s="267"/>
      <c r="S134" s="267"/>
      <c r="T134" s="267"/>
      <c r="U134" s="267"/>
      <c r="V134" s="267"/>
      <c r="W134" s="267"/>
      <c r="X134" s="267"/>
      <c r="Y134" s="755"/>
      <c r="Z134" s="268" t="s">
        <v>136</v>
      </c>
      <c r="AA134" s="274" t="s">
        <v>412</v>
      </c>
      <c r="AB134" s="274" t="s">
        <v>23</v>
      </c>
      <c r="AC134" s="257" t="s">
        <v>638</v>
      </c>
    </row>
    <row r="135" spans="1:29" ht="20.100000000000001" customHeight="1" x14ac:dyDescent="0.15">
      <c r="A135" s="108"/>
      <c r="B135" s="108"/>
      <c r="C135" s="108"/>
      <c r="D135" s="267"/>
      <c r="E135" s="267"/>
      <c r="F135" s="267"/>
      <c r="G135" s="280" t="s">
        <v>132</v>
      </c>
      <c r="H135" s="217">
        <v>3208740</v>
      </c>
      <c r="I135" s="218" t="s">
        <v>22</v>
      </c>
      <c r="J135" s="738">
        <v>0.6</v>
      </c>
      <c r="K135" s="218" t="s">
        <v>22</v>
      </c>
      <c r="L135" s="332">
        <v>1</v>
      </c>
      <c r="M135" s="278" t="s">
        <v>24</v>
      </c>
      <c r="N135" s="217">
        <f t="shared" ref="N135:N142" si="60">ROUNDUP(H135*J135*L135,-1)</f>
        <v>1925250</v>
      </c>
      <c r="O135" s="267">
        <v>1925250</v>
      </c>
      <c r="P135" s="276">
        <f t="shared" ref="P135:P142" si="61">N135-O135</f>
        <v>0</v>
      </c>
      <c r="Q135" s="267">
        <f t="shared" ref="Q135:Q142" si="62">IF(AA135="국비100%",N135*100%,IF(AA135="시도비100%",N135*0%,IF(AA135="시군구비100%",N135*0%,IF(AA135="국비30%, 시도비70%",N135*30%,IF(AA135="국비30%, 시도비20%, 시군구비50%",N135*30%,IF(AA135="국비50%, 시도비50%",N135*50%,IF(AA135="시도비50%, 시군구비50%",N135*0%,IF(AA135="국비30%, 시도비35%, 시군구비35%",N135*30%))))))))</f>
        <v>0</v>
      </c>
      <c r="R135" s="267">
        <f t="shared" ref="R135:R142" si="63">IF(AA135="국비100%",N135*0%,IF(AA135="시도비100%",N135*100%,IF(AA135="시군구비100%",N135*0%,IF(AA135="국비30%, 시도비70%",N135*70%,IF(AA135="국비30%, 시도비20%, 시군구비50%",N135*20%,IF(AA135="국비50%, 시도비50%",N135*50%,IF(AA135="시도비50%, 시군구비50%",N135*50%,IF(AA135="국비30%, 시도비35%, 시군구비35%",N135*35%))))))))</f>
        <v>1925250</v>
      </c>
      <c r="S135" s="267">
        <f t="shared" ref="S135:S142" si="64">IF(AA135="국비100%",N135*0%,IF(AA135="시도비100%",N135*0%,IF(AA135="시군구비100%",N135*100%,IF(AA135="국비30%, 시도비70%",N135*0%,IF(AA135="국비30%, 시도비20%, 시군구비50%",N135*50%,IF(AA135="국비50%, 시도비50%",N135*0%,IF(AA135="시도비50%, 시군구비50%",N135*50%,IF(AA135="국비30%, 시도비35%, 시군구비35%",N135*35%))))))))</f>
        <v>0</v>
      </c>
      <c r="T135" s="267">
        <f t="shared" ref="T135:T142" si="65">IF(AA135="기타보조금",N135*100%,N135*0%)</f>
        <v>0</v>
      </c>
      <c r="U135" s="267">
        <f t="shared" ref="U135:U142" si="66">SUM(Q135:T135)</f>
        <v>1925250</v>
      </c>
      <c r="V135" s="267">
        <f t="shared" ref="V135:V142" si="67">IF(AA135="자부담",N135*100%,N135*0%)</f>
        <v>0</v>
      </c>
      <c r="W135" s="267">
        <f t="shared" ref="W135:W142" si="68">IF(AA135="후원금",N135*100%,N135*0%)</f>
        <v>0</v>
      </c>
      <c r="X135" s="267">
        <f t="shared" ref="X135:X142" si="69">IF(AA135="수익사업",N135*100%,N135*0%)</f>
        <v>0</v>
      </c>
      <c r="Y135" s="755">
        <f t="shared" ref="Y135:Y142" si="70">SUM(U135:X135)</f>
        <v>1925250</v>
      </c>
      <c r="Z135" s="268" t="s">
        <v>136</v>
      </c>
      <c r="AA135" s="274" t="s">
        <v>412</v>
      </c>
      <c r="AB135" s="274" t="s">
        <v>23</v>
      </c>
      <c r="AC135" s="257" t="s">
        <v>638</v>
      </c>
    </row>
    <row r="136" spans="1:29" ht="20.100000000000001" customHeight="1" x14ac:dyDescent="0.15">
      <c r="A136" s="108"/>
      <c r="B136" s="108"/>
      <c r="C136" s="108"/>
      <c r="D136" s="267"/>
      <c r="E136" s="267"/>
      <c r="F136" s="267"/>
      <c r="G136" s="280"/>
      <c r="H136" s="217">
        <v>3280570</v>
      </c>
      <c r="I136" s="218" t="s">
        <v>22</v>
      </c>
      <c r="J136" s="738">
        <v>0.6</v>
      </c>
      <c r="K136" s="218" t="s">
        <v>22</v>
      </c>
      <c r="L136" s="332">
        <v>1</v>
      </c>
      <c r="M136" s="278" t="s">
        <v>24</v>
      </c>
      <c r="N136" s="217">
        <f t="shared" si="60"/>
        <v>1968350</v>
      </c>
      <c r="O136" s="267">
        <v>1968350</v>
      </c>
      <c r="P136" s="276">
        <f t="shared" si="61"/>
        <v>0</v>
      </c>
      <c r="Q136" s="267">
        <f t="shared" si="62"/>
        <v>0</v>
      </c>
      <c r="R136" s="267">
        <f t="shared" si="63"/>
        <v>1968350</v>
      </c>
      <c r="S136" s="267">
        <f t="shared" si="64"/>
        <v>0</v>
      </c>
      <c r="T136" s="267">
        <f t="shared" si="65"/>
        <v>0</v>
      </c>
      <c r="U136" s="267">
        <f t="shared" si="66"/>
        <v>1968350</v>
      </c>
      <c r="V136" s="267">
        <f t="shared" si="67"/>
        <v>0</v>
      </c>
      <c r="W136" s="267">
        <f t="shared" si="68"/>
        <v>0</v>
      </c>
      <c r="X136" s="267">
        <f t="shared" si="69"/>
        <v>0</v>
      </c>
      <c r="Y136" s="755">
        <f t="shared" si="70"/>
        <v>1968350</v>
      </c>
      <c r="Z136" s="268" t="s">
        <v>136</v>
      </c>
      <c r="AA136" s="274" t="s">
        <v>412</v>
      </c>
      <c r="AB136" s="274" t="s">
        <v>23</v>
      </c>
      <c r="AC136" s="257" t="s">
        <v>638</v>
      </c>
    </row>
    <row r="137" spans="1:29" ht="20.100000000000001" customHeight="1" x14ac:dyDescent="0.15">
      <c r="A137" s="108"/>
      <c r="B137" s="108"/>
      <c r="C137" s="108"/>
      <c r="D137" s="267"/>
      <c r="E137" s="267"/>
      <c r="F137" s="267"/>
      <c r="G137" s="280" t="s">
        <v>48</v>
      </c>
      <c r="H137" s="217">
        <v>2968610</v>
      </c>
      <c r="I137" s="218" t="s">
        <v>22</v>
      </c>
      <c r="J137" s="738">
        <v>0.6</v>
      </c>
      <c r="K137" s="218" t="s">
        <v>22</v>
      </c>
      <c r="L137" s="332">
        <v>1</v>
      </c>
      <c r="M137" s="278" t="s">
        <v>24</v>
      </c>
      <c r="N137" s="217">
        <f t="shared" si="60"/>
        <v>1781170</v>
      </c>
      <c r="O137" s="267">
        <v>1781170</v>
      </c>
      <c r="P137" s="276">
        <f t="shared" si="61"/>
        <v>0</v>
      </c>
      <c r="Q137" s="267">
        <f t="shared" si="62"/>
        <v>0</v>
      </c>
      <c r="R137" s="267">
        <f t="shared" si="63"/>
        <v>1781170</v>
      </c>
      <c r="S137" s="267">
        <f t="shared" si="64"/>
        <v>0</v>
      </c>
      <c r="T137" s="267">
        <f t="shared" si="65"/>
        <v>0</v>
      </c>
      <c r="U137" s="267">
        <f t="shared" si="66"/>
        <v>1781170</v>
      </c>
      <c r="V137" s="267">
        <f t="shared" si="67"/>
        <v>0</v>
      </c>
      <c r="W137" s="267">
        <f t="shared" si="68"/>
        <v>0</v>
      </c>
      <c r="X137" s="267">
        <f t="shared" si="69"/>
        <v>0</v>
      </c>
      <c r="Y137" s="755">
        <f t="shared" si="70"/>
        <v>1781170</v>
      </c>
      <c r="Z137" s="268" t="s">
        <v>136</v>
      </c>
      <c r="AA137" s="274" t="s">
        <v>412</v>
      </c>
      <c r="AB137" s="274" t="s">
        <v>23</v>
      </c>
      <c r="AC137" s="257" t="s">
        <v>638</v>
      </c>
    </row>
    <row r="138" spans="1:29" ht="20.100000000000001" customHeight="1" x14ac:dyDescent="0.15">
      <c r="A138" s="108"/>
      <c r="B138" s="108"/>
      <c r="C138" s="108"/>
      <c r="D138" s="267"/>
      <c r="E138" s="267"/>
      <c r="F138" s="267"/>
      <c r="G138" s="280"/>
      <c r="H138" s="217">
        <v>3056830</v>
      </c>
      <c r="I138" s="218" t="s">
        <v>22</v>
      </c>
      <c r="J138" s="738">
        <v>0.6</v>
      </c>
      <c r="K138" s="218" t="s">
        <v>22</v>
      </c>
      <c r="L138" s="332">
        <v>1</v>
      </c>
      <c r="M138" s="278" t="s">
        <v>24</v>
      </c>
      <c r="N138" s="217">
        <f t="shared" si="60"/>
        <v>1834100</v>
      </c>
      <c r="O138" s="267">
        <v>1834100</v>
      </c>
      <c r="P138" s="276">
        <f t="shared" si="61"/>
        <v>0</v>
      </c>
      <c r="Q138" s="267">
        <f t="shared" si="62"/>
        <v>0</v>
      </c>
      <c r="R138" s="267">
        <f t="shared" si="63"/>
        <v>1834100</v>
      </c>
      <c r="S138" s="267">
        <f t="shared" si="64"/>
        <v>0</v>
      </c>
      <c r="T138" s="267">
        <f t="shared" si="65"/>
        <v>0</v>
      </c>
      <c r="U138" s="267">
        <f t="shared" si="66"/>
        <v>1834100</v>
      </c>
      <c r="V138" s="267">
        <f t="shared" si="67"/>
        <v>0</v>
      </c>
      <c r="W138" s="267">
        <f t="shared" si="68"/>
        <v>0</v>
      </c>
      <c r="X138" s="267">
        <f t="shared" si="69"/>
        <v>0</v>
      </c>
      <c r="Y138" s="755">
        <f t="shared" si="70"/>
        <v>1834100</v>
      </c>
      <c r="Z138" s="268" t="s">
        <v>136</v>
      </c>
      <c r="AA138" s="274" t="s">
        <v>412</v>
      </c>
      <c r="AB138" s="274" t="s">
        <v>23</v>
      </c>
      <c r="AC138" s="257" t="s">
        <v>638</v>
      </c>
    </row>
    <row r="139" spans="1:29" ht="20.100000000000001" customHeight="1" x14ac:dyDescent="0.15">
      <c r="A139" s="108"/>
      <c r="B139" s="108"/>
      <c r="C139" s="108"/>
      <c r="D139" s="267"/>
      <c r="E139" s="267"/>
      <c r="F139" s="267"/>
      <c r="G139" s="280" t="s">
        <v>128</v>
      </c>
      <c r="H139" s="217">
        <v>2139360</v>
      </c>
      <c r="I139" s="218" t="s">
        <v>22</v>
      </c>
      <c r="J139" s="738">
        <v>0.6</v>
      </c>
      <c r="K139" s="218" t="s">
        <v>22</v>
      </c>
      <c r="L139" s="332">
        <v>1</v>
      </c>
      <c r="M139" s="278" t="s">
        <v>24</v>
      </c>
      <c r="N139" s="217">
        <f t="shared" si="60"/>
        <v>1283620</v>
      </c>
      <c r="O139" s="267">
        <v>1283620</v>
      </c>
      <c r="P139" s="276">
        <f t="shared" si="61"/>
        <v>0</v>
      </c>
      <c r="Q139" s="267">
        <f t="shared" si="62"/>
        <v>0</v>
      </c>
      <c r="R139" s="267">
        <f t="shared" si="63"/>
        <v>1283620</v>
      </c>
      <c r="S139" s="267">
        <f t="shared" si="64"/>
        <v>0</v>
      </c>
      <c r="T139" s="267">
        <f t="shared" si="65"/>
        <v>0</v>
      </c>
      <c r="U139" s="267">
        <f t="shared" si="66"/>
        <v>1283620</v>
      </c>
      <c r="V139" s="267">
        <f t="shared" si="67"/>
        <v>0</v>
      </c>
      <c r="W139" s="267">
        <f t="shared" si="68"/>
        <v>0</v>
      </c>
      <c r="X139" s="267">
        <f t="shared" si="69"/>
        <v>0</v>
      </c>
      <c r="Y139" s="755">
        <f t="shared" si="70"/>
        <v>1283620</v>
      </c>
      <c r="Z139" s="268" t="s">
        <v>136</v>
      </c>
      <c r="AA139" s="274" t="s">
        <v>412</v>
      </c>
      <c r="AB139" s="274" t="s">
        <v>23</v>
      </c>
      <c r="AC139" s="257" t="s">
        <v>638</v>
      </c>
    </row>
    <row r="140" spans="1:29" ht="20.100000000000001" customHeight="1" x14ac:dyDescent="0.15">
      <c r="A140" s="108"/>
      <c r="B140" s="108"/>
      <c r="C140" s="108"/>
      <c r="D140" s="267"/>
      <c r="E140" s="267"/>
      <c r="F140" s="267"/>
      <c r="G140" s="280"/>
      <c r="H140" s="217">
        <v>2224060</v>
      </c>
      <c r="I140" s="218" t="s">
        <v>22</v>
      </c>
      <c r="J140" s="738">
        <v>0.6</v>
      </c>
      <c r="K140" s="218" t="s">
        <v>22</v>
      </c>
      <c r="L140" s="332">
        <v>1</v>
      </c>
      <c r="M140" s="278" t="s">
        <v>24</v>
      </c>
      <c r="N140" s="217">
        <f t="shared" si="60"/>
        <v>1334440</v>
      </c>
      <c r="O140" s="267">
        <v>1334440</v>
      </c>
      <c r="P140" s="276">
        <f t="shared" si="61"/>
        <v>0</v>
      </c>
      <c r="Q140" s="267">
        <f t="shared" si="62"/>
        <v>0</v>
      </c>
      <c r="R140" s="267">
        <f t="shared" si="63"/>
        <v>1334440</v>
      </c>
      <c r="S140" s="267">
        <f t="shared" si="64"/>
        <v>0</v>
      </c>
      <c r="T140" s="267">
        <f t="shared" si="65"/>
        <v>0</v>
      </c>
      <c r="U140" s="267">
        <f t="shared" si="66"/>
        <v>1334440</v>
      </c>
      <c r="V140" s="267">
        <f t="shared" si="67"/>
        <v>0</v>
      </c>
      <c r="W140" s="267">
        <f t="shared" si="68"/>
        <v>0</v>
      </c>
      <c r="X140" s="267">
        <f t="shared" si="69"/>
        <v>0</v>
      </c>
      <c r="Y140" s="755">
        <f t="shared" si="70"/>
        <v>1334440</v>
      </c>
      <c r="Z140" s="268" t="s">
        <v>136</v>
      </c>
      <c r="AA140" s="274" t="s">
        <v>412</v>
      </c>
      <c r="AB140" s="274" t="s">
        <v>23</v>
      </c>
      <c r="AC140" s="257" t="s">
        <v>638</v>
      </c>
    </row>
    <row r="141" spans="1:29" ht="20.100000000000001" customHeight="1" x14ac:dyDescent="0.15">
      <c r="A141" s="108"/>
      <c r="B141" s="108"/>
      <c r="C141" s="108"/>
      <c r="D141" s="267"/>
      <c r="E141" s="267"/>
      <c r="F141" s="267"/>
      <c r="G141" s="280" t="s">
        <v>367</v>
      </c>
      <c r="H141" s="217">
        <v>1894700</v>
      </c>
      <c r="I141" s="218" t="s">
        <v>22</v>
      </c>
      <c r="J141" s="738">
        <v>0.6</v>
      </c>
      <c r="K141" s="218" t="s">
        <v>22</v>
      </c>
      <c r="L141" s="332">
        <v>2</v>
      </c>
      <c r="M141" s="278" t="s">
        <v>24</v>
      </c>
      <c r="N141" s="217">
        <f t="shared" si="60"/>
        <v>2273640</v>
      </c>
      <c r="O141" s="267">
        <v>2273640</v>
      </c>
      <c r="P141" s="267">
        <f t="shared" si="61"/>
        <v>0</v>
      </c>
      <c r="Q141" s="267">
        <f t="shared" si="62"/>
        <v>0</v>
      </c>
      <c r="R141" s="267">
        <f t="shared" si="63"/>
        <v>2273640</v>
      </c>
      <c r="S141" s="267">
        <f t="shared" si="64"/>
        <v>0</v>
      </c>
      <c r="T141" s="267">
        <f t="shared" si="65"/>
        <v>0</v>
      </c>
      <c r="U141" s="267">
        <f t="shared" si="66"/>
        <v>2273640</v>
      </c>
      <c r="V141" s="267">
        <f t="shared" si="67"/>
        <v>0</v>
      </c>
      <c r="W141" s="267">
        <f t="shared" si="68"/>
        <v>0</v>
      </c>
      <c r="X141" s="267">
        <f t="shared" si="69"/>
        <v>0</v>
      </c>
      <c r="Y141" s="755">
        <f t="shared" si="70"/>
        <v>2273640</v>
      </c>
      <c r="Z141" s="268" t="s">
        <v>136</v>
      </c>
      <c r="AA141" s="274" t="s">
        <v>412</v>
      </c>
      <c r="AB141" s="274" t="s">
        <v>23</v>
      </c>
      <c r="AC141" s="257" t="s">
        <v>638</v>
      </c>
    </row>
    <row r="142" spans="1:29" ht="20.100000000000001" customHeight="1" x14ac:dyDescent="0.15">
      <c r="A142" s="108"/>
      <c r="B142" s="108"/>
      <c r="C142" s="108"/>
      <c r="D142" s="267"/>
      <c r="E142" s="267"/>
      <c r="F142" s="267"/>
      <c r="G142" s="280" t="s">
        <v>76</v>
      </c>
      <c r="H142" s="217">
        <v>1822500</v>
      </c>
      <c r="I142" s="218" t="s">
        <v>22</v>
      </c>
      <c r="J142" s="738">
        <v>0.6</v>
      </c>
      <c r="K142" s="218" t="s">
        <v>22</v>
      </c>
      <c r="L142" s="332">
        <v>2</v>
      </c>
      <c r="M142" s="278" t="s">
        <v>24</v>
      </c>
      <c r="N142" s="217">
        <f t="shared" si="60"/>
        <v>2187000</v>
      </c>
      <c r="O142" s="267">
        <v>2187000</v>
      </c>
      <c r="P142" s="276">
        <f t="shared" si="61"/>
        <v>0</v>
      </c>
      <c r="Q142" s="267">
        <f t="shared" si="62"/>
        <v>0</v>
      </c>
      <c r="R142" s="267">
        <f t="shared" si="63"/>
        <v>2187000</v>
      </c>
      <c r="S142" s="267">
        <f t="shared" si="64"/>
        <v>0</v>
      </c>
      <c r="T142" s="267">
        <f t="shared" si="65"/>
        <v>0</v>
      </c>
      <c r="U142" s="267">
        <f t="shared" si="66"/>
        <v>2187000</v>
      </c>
      <c r="V142" s="267">
        <f t="shared" si="67"/>
        <v>0</v>
      </c>
      <c r="W142" s="267">
        <f t="shared" si="68"/>
        <v>0</v>
      </c>
      <c r="X142" s="267">
        <f t="shared" si="69"/>
        <v>0</v>
      </c>
      <c r="Y142" s="755">
        <f t="shared" si="70"/>
        <v>2187000</v>
      </c>
      <c r="Z142" s="268" t="s">
        <v>136</v>
      </c>
      <c r="AA142" s="274" t="s">
        <v>412</v>
      </c>
      <c r="AB142" s="274" t="s">
        <v>23</v>
      </c>
      <c r="AC142" s="257" t="s">
        <v>638</v>
      </c>
    </row>
    <row r="143" spans="1:29" ht="20.100000000000001" customHeight="1" x14ac:dyDescent="0.15">
      <c r="A143" s="108"/>
      <c r="B143" s="108"/>
      <c r="C143" s="108"/>
      <c r="D143" s="267"/>
      <c r="E143" s="267"/>
      <c r="F143" s="267"/>
      <c r="G143" s="273" t="s">
        <v>457</v>
      </c>
      <c r="H143" s="217"/>
      <c r="I143" s="218"/>
      <c r="J143" s="219"/>
      <c r="K143" s="218"/>
      <c r="L143" s="331"/>
      <c r="M143" s="278"/>
      <c r="N143" s="740"/>
      <c r="O143" s="341"/>
      <c r="P143" s="276"/>
      <c r="Q143" s="267"/>
      <c r="R143" s="267"/>
      <c r="S143" s="267"/>
      <c r="T143" s="267"/>
      <c r="U143" s="267"/>
      <c r="V143" s="267"/>
      <c r="W143" s="267"/>
      <c r="X143" s="267"/>
      <c r="Y143" s="755"/>
      <c r="Z143" s="268" t="s">
        <v>136</v>
      </c>
      <c r="AA143" s="274" t="s">
        <v>412</v>
      </c>
      <c r="AB143" s="274" t="s">
        <v>23</v>
      </c>
      <c r="AC143" s="257" t="s">
        <v>638</v>
      </c>
    </row>
    <row r="144" spans="1:29" ht="20.100000000000001" customHeight="1" x14ac:dyDescent="0.15">
      <c r="A144" s="108"/>
      <c r="B144" s="108"/>
      <c r="C144" s="108"/>
      <c r="D144" s="267"/>
      <c r="E144" s="267"/>
      <c r="F144" s="267"/>
      <c r="G144" s="280" t="s">
        <v>48</v>
      </c>
      <c r="H144" s="217">
        <v>60000</v>
      </c>
      <c r="I144" s="334" t="s">
        <v>22</v>
      </c>
      <c r="J144" s="219">
        <v>12</v>
      </c>
      <c r="K144" s="334" t="s">
        <v>22</v>
      </c>
      <c r="L144" s="331">
        <v>1</v>
      </c>
      <c r="M144" s="278" t="s">
        <v>24</v>
      </c>
      <c r="N144" s="217">
        <f t="shared" ref="N144:N150" si="71">SUM(H144*J144*L144)</f>
        <v>720000</v>
      </c>
      <c r="O144" s="267">
        <v>600000</v>
      </c>
      <c r="P144" s="276">
        <f t="shared" ref="P144:P150" si="72">N144-O144</f>
        <v>120000</v>
      </c>
      <c r="Q144" s="267">
        <f t="shared" ref="Q144:Q150" si="73">IF(AA144="국비100%",N144*100%,IF(AA144="시도비100%",N144*0%,IF(AA144="시군구비100%",N144*0%,IF(AA144="국비30%, 시도비70%",N144*30%,IF(AA144="국비30%, 시도비20%, 시군구비50%",N144*30%,IF(AA144="국비50%, 시도비50%",N144*50%,IF(AA144="시도비50%, 시군구비50%",N144*0%,IF(AA144="국비30%, 시도비35%, 시군구비35%",N144*30%))))))))</f>
        <v>0</v>
      </c>
      <c r="R144" s="267">
        <f t="shared" ref="R144:R150" si="74">IF(AA144="국비100%",N144*0%,IF(AA144="시도비100%",N144*100%,IF(AA144="시군구비100%",N144*0%,IF(AA144="국비30%, 시도비70%",N144*70%,IF(AA144="국비30%, 시도비20%, 시군구비50%",N144*20%,IF(AA144="국비50%, 시도비50%",N144*50%,IF(AA144="시도비50%, 시군구비50%",N144*50%,IF(AA144="국비30%, 시도비35%, 시군구비35%",N144*35%))))))))</f>
        <v>720000</v>
      </c>
      <c r="S144" s="267">
        <f t="shared" ref="S144:S150" si="75">IF(AA144="국비100%",N144*0%,IF(AA144="시도비100%",N144*0%,IF(AA144="시군구비100%",N144*100%,IF(AA144="국비30%, 시도비70%",N144*0%,IF(AA144="국비30%, 시도비20%, 시군구비50%",N144*50%,IF(AA144="국비50%, 시도비50%",N144*0%,IF(AA144="시도비50%, 시군구비50%",N144*50%,IF(AA144="국비30%, 시도비35%, 시군구비35%",N144*35%))))))))</f>
        <v>0</v>
      </c>
      <c r="T144" s="267">
        <f t="shared" ref="T144:T150" si="76">IF(AA144="기타보조금",N144*100%,N144*0%)</f>
        <v>0</v>
      </c>
      <c r="U144" s="267">
        <f t="shared" ref="U144:U150" si="77">SUM(Q144:T144)</f>
        <v>720000</v>
      </c>
      <c r="V144" s="267">
        <f t="shared" ref="V144:V150" si="78">IF(AA144="자부담",N144*100%,N144*0%)</f>
        <v>0</v>
      </c>
      <c r="W144" s="267">
        <f t="shared" ref="W144:W150" si="79">IF(AA144="후원금",N144*100%,N144*0%)</f>
        <v>0</v>
      </c>
      <c r="X144" s="267">
        <f t="shared" ref="X144:X150" si="80">IF(AA144="수익사업",N144*100%,N144*0%)</f>
        <v>0</v>
      </c>
      <c r="Y144" s="755">
        <f t="shared" ref="Y144:Y150" si="81">SUM(U144:X144)</f>
        <v>720000</v>
      </c>
      <c r="Z144" s="268" t="s">
        <v>136</v>
      </c>
      <c r="AA144" s="274" t="s">
        <v>412</v>
      </c>
      <c r="AB144" s="274" t="s">
        <v>23</v>
      </c>
      <c r="AC144" s="257" t="s">
        <v>638</v>
      </c>
    </row>
    <row r="145" spans="1:29" ht="20.100000000000001" customHeight="1" x14ac:dyDescent="0.15">
      <c r="A145" s="108"/>
      <c r="B145" s="108"/>
      <c r="C145" s="108"/>
      <c r="D145" s="267"/>
      <c r="E145" s="267"/>
      <c r="F145" s="267"/>
      <c r="G145" s="280" t="s">
        <v>128</v>
      </c>
      <c r="H145" s="217">
        <v>20000</v>
      </c>
      <c r="I145" s="218" t="s">
        <v>22</v>
      </c>
      <c r="J145" s="219">
        <v>11</v>
      </c>
      <c r="K145" s="334" t="s">
        <v>22</v>
      </c>
      <c r="L145" s="331">
        <v>1</v>
      </c>
      <c r="M145" s="278" t="s">
        <v>24</v>
      </c>
      <c r="N145" s="217">
        <f t="shared" si="71"/>
        <v>220000</v>
      </c>
      <c r="O145" s="267">
        <v>180000</v>
      </c>
      <c r="P145" s="276">
        <f t="shared" si="72"/>
        <v>40000</v>
      </c>
      <c r="Q145" s="267">
        <f t="shared" si="73"/>
        <v>0</v>
      </c>
      <c r="R145" s="267">
        <f t="shared" si="74"/>
        <v>220000</v>
      </c>
      <c r="S145" s="267">
        <f t="shared" si="75"/>
        <v>0</v>
      </c>
      <c r="T145" s="267">
        <f t="shared" si="76"/>
        <v>0</v>
      </c>
      <c r="U145" s="267">
        <f t="shared" si="77"/>
        <v>220000</v>
      </c>
      <c r="V145" s="267">
        <f t="shared" si="78"/>
        <v>0</v>
      </c>
      <c r="W145" s="267">
        <f t="shared" si="79"/>
        <v>0</v>
      </c>
      <c r="X145" s="267">
        <f t="shared" si="80"/>
        <v>0</v>
      </c>
      <c r="Y145" s="755">
        <f t="shared" si="81"/>
        <v>220000</v>
      </c>
      <c r="Z145" s="268" t="s">
        <v>136</v>
      </c>
      <c r="AA145" s="274" t="s">
        <v>412</v>
      </c>
      <c r="AB145" s="274" t="s">
        <v>23</v>
      </c>
      <c r="AC145" s="257" t="s">
        <v>638</v>
      </c>
    </row>
    <row r="146" spans="1:29" ht="20.100000000000001" customHeight="1" x14ac:dyDescent="0.15">
      <c r="A146" s="108"/>
      <c r="B146" s="108"/>
      <c r="C146" s="108"/>
      <c r="D146" s="267"/>
      <c r="E146" s="267"/>
      <c r="F146" s="267"/>
      <c r="G146" s="280"/>
      <c r="H146" s="217">
        <v>14670</v>
      </c>
      <c r="I146" s="218" t="s">
        <v>22</v>
      </c>
      <c r="J146" s="219">
        <v>1</v>
      </c>
      <c r="K146" s="334" t="s">
        <v>22</v>
      </c>
      <c r="L146" s="331">
        <v>1</v>
      </c>
      <c r="M146" s="278" t="s">
        <v>24</v>
      </c>
      <c r="N146" s="217">
        <f t="shared" si="71"/>
        <v>14670</v>
      </c>
      <c r="O146" s="267">
        <v>14670</v>
      </c>
      <c r="P146" s="276">
        <f t="shared" si="72"/>
        <v>0</v>
      </c>
      <c r="Q146" s="267">
        <f t="shared" si="73"/>
        <v>0</v>
      </c>
      <c r="R146" s="267">
        <f t="shared" si="74"/>
        <v>14670</v>
      </c>
      <c r="S146" s="267">
        <f t="shared" si="75"/>
        <v>0</v>
      </c>
      <c r="T146" s="267">
        <f t="shared" si="76"/>
        <v>0</v>
      </c>
      <c r="U146" s="267">
        <f t="shared" si="77"/>
        <v>14670</v>
      </c>
      <c r="V146" s="267">
        <f t="shared" si="78"/>
        <v>0</v>
      </c>
      <c r="W146" s="267">
        <f t="shared" si="79"/>
        <v>0</v>
      </c>
      <c r="X146" s="267">
        <f t="shared" si="80"/>
        <v>0</v>
      </c>
      <c r="Y146" s="755">
        <f t="shared" si="81"/>
        <v>14670</v>
      </c>
      <c r="Z146" s="268" t="s">
        <v>136</v>
      </c>
      <c r="AA146" s="274" t="s">
        <v>412</v>
      </c>
      <c r="AB146" s="274" t="s">
        <v>23</v>
      </c>
      <c r="AC146" s="257" t="s">
        <v>638</v>
      </c>
    </row>
    <row r="147" spans="1:29" ht="20.100000000000001" customHeight="1" x14ac:dyDescent="0.15">
      <c r="A147" s="108"/>
      <c r="B147" s="108"/>
      <c r="C147" s="108"/>
      <c r="D147" s="267"/>
      <c r="E147" s="267"/>
      <c r="F147" s="267"/>
      <c r="G147" s="280" t="s">
        <v>146</v>
      </c>
      <c r="H147" s="217">
        <v>20000</v>
      </c>
      <c r="I147" s="218" t="s">
        <v>22</v>
      </c>
      <c r="J147" s="219">
        <v>4</v>
      </c>
      <c r="K147" s="218" t="s">
        <v>22</v>
      </c>
      <c r="L147" s="331">
        <v>1</v>
      </c>
      <c r="M147" s="278" t="s">
        <v>24</v>
      </c>
      <c r="N147" s="217">
        <f t="shared" si="71"/>
        <v>80000</v>
      </c>
      <c r="O147" s="267">
        <v>80000</v>
      </c>
      <c r="P147" s="267">
        <f t="shared" si="72"/>
        <v>0</v>
      </c>
      <c r="Q147" s="267">
        <f t="shared" si="73"/>
        <v>0</v>
      </c>
      <c r="R147" s="267">
        <f t="shared" si="74"/>
        <v>80000</v>
      </c>
      <c r="S147" s="267">
        <f t="shared" si="75"/>
        <v>0</v>
      </c>
      <c r="T147" s="267">
        <f t="shared" si="76"/>
        <v>0</v>
      </c>
      <c r="U147" s="267">
        <f t="shared" si="77"/>
        <v>80000</v>
      </c>
      <c r="V147" s="267">
        <f t="shared" si="78"/>
        <v>0</v>
      </c>
      <c r="W147" s="267">
        <f t="shared" si="79"/>
        <v>0</v>
      </c>
      <c r="X147" s="267">
        <f t="shared" si="80"/>
        <v>0</v>
      </c>
      <c r="Y147" s="755">
        <f t="shared" si="81"/>
        <v>80000</v>
      </c>
      <c r="Z147" s="268" t="s">
        <v>136</v>
      </c>
      <c r="AA147" s="274" t="s">
        <v>412</v>
      </c>
      <c r="AB147" s="274" t="s">
        <v>23</v>
      </c>
      <c r="AC147" s="257" t="s">
        <v>638</v>
      </c>
    </row>
    <row r="148" spans="1:29" ht="20.100000000000001" customHeight="1" x14ac:dyDescent="0.15">
      <c r="A148" s="108"/>
      <c r="B148" s="108"/>
      <c r="C148" s="108"/>
      <c r="D148" s="267"/>
      <c r="E148" s="267"/>
      <c r="F148" s="267"/>
      <c r="G148" s="280"/>
      <c r="H148" s="217">
        <v>3230</v>
      </c>
      <c r="I148" s="218" t="s">
        <v>22</v>
      </c>
      <c r="J148" s="219">
        <v>1</v>
      </c>
      <c r="K148" s="218" t="s">
        <v>22</v>
      </c>
      <c r="L148" s="331">
        <v>1</v>
      </c>
      <c r="M148" s="278" t="s">
        <v>24</v>
      </c>
      <c r="N148" s="217">
        <f t="shared" si="71"/>
        <v>3230</v>
      </c>
      <c r="O148" s="267">
        <v>3230</v>
      </c>
      <c r="P148" s="267">
        <f t="shared" si="72"/>
        <v>0</v>
      </c>
      <c r="Q148" s="267">
        <f t="shared" si="73"/>
        <v>0</v>
      </c>
      <c r="R148" s="267">
        <f t="shared" si="74"/>
        <v>3230</v>
      </c>
      <c r="S148" s="267">
        <f t="shared" si="75"/>
        <v>0</v>
      </c>
      <c r="T148" s="267">
        <f t="shared" si="76"/>
        <v>0</v>
      </c>
      <c r="U148" s="267">
        <f t="shared" si="77"/>
        <v>3230</v>
      </c>
      <c r="V148" s="267">
        <f t="shared" si="78"/>
        <v>0</v>
      </c>
      <c r="W148" s="267">
        <f t="shared" si="79"/>
        <v>0</v>
      </c>
      <c r="X148" s="267">
        <f t="shared" si="80"/>
        <v>0</v>
      </c>
      <c r="Y148" s="755">
        <f t="shared" si="81"/>
        <v>3230</v>
      </c>
      <c r="Z148" s="268" t="s">
        <v>136</v>
      </c>
      <c r="AA148" s="274" t="s">
        <v>412</v>
      </c>
      <c r="AB148" s="274" t="s">
        <v>23</v>
      </c>
      <c r="AC148" s="257" t="s">
        <v>638</v>
      </c>
    </row>
    <row r="149" spans="1:29" ht="20.100000000000001" customHeight="1" x14ac:dyDescent="0.15">
      <c r="A149" s="108"/>
      <c r="B149" s="108"/>
      <c r="C149" s="108"/>
      <c r="D149" s="267"/>
      <c r="E149" s="267"/>
      <c r="F149" s="267"/>
      <c r="G149" s="280" t="s">
        <v>76</v>
      </c>
      <c r="H149" s="217">
        <v>40000</v>
      </c>
      <c r="I149" s="218" t="s">
        <v>22</v>
      </c>
      <c r="J149" s="219">
        <v>9</v>
      </c>
      <c r="K149" s="334" t="s">
        <v>22</v>
      </c>
      <c r="L149" s="331">
        <v>1</v>
      </c>
      <c r="M149" s="278" t="s">
        <v>24</v>
      </c>
      <c r="N149" s="217">
        <f t="shared" si="71"/>
        <v>360000</v>
      </c>
      <c r="O149" s="267">
        <v>360000</v>
      </c>
      <c r="P149" s="276">
        <f t="shared" si="72"/>
        <v>0</v>
      </c>
      <c r="Q149" s="267">
        <f t="shared" si="73"/>
        <v>0</v>
      </c>
      <c r="R149" s="267">
        <f t="shared" si="74"/>
        <v>360000</v>
      </c>
      <c r="S149" s="267">
        <f t="shared" si="75"/>
        <v>0</v>
      </c>
      <c r="T149" s="267">
        <f t="shared" si="76"/>
        <v>0</v>
      </c>
      <c r="U149" s="267">
        <f t="shared" si="77"/>
        <v>360000</v>
      </c>
      <c r="V149" s="267">
        <f t="shared" si="78"/>
        <v>0</v>
      </c>
      <c r="W149" s="267">
        <f t="shared" si="79"/>
        <v>0</v>
      </c>
      <c r="X149" s="267">
        <f t="shared" si="80"/>
        <v>0</v>
      </c>
      <c r="Y149" s="755">
        <f t="shared" si="81"/>
        <v>360000</v>
      </c>
      <c r="Z149" s="268" t="s">
        <v>136</v>
      </c>
      <c r="AA149" s="274" t="s">
        <v>412</v>
      </c>
      <c r="AB149" s="274" t="s">
        <v>23</v>
      </c>
      <c r="AC149" s="257" t="s">
        <v>638</v>
      </c>
    </row>
    <row r="150" spans="1:29" ht="20.100000000000001" customHeight="1" x14ac:dyDescent="0.15">
      <c r="A150" s="108"/>
      <c r="B150" s="108"/>
      <c r="C150" s="108"/>
      <c r="D150" s="267"/>
      <c r="E150" s="267"/>
      <c r="F150" s="267"/>
      <c r="G150" s="280"/>
      <c r="H150" s="217">
        <v>16780</v>
      </c>
      <c r="I150" s="218" t="s">
        <v>22</v>
      </c>
      <c r="J150" s="219">
        <v>1</v>
      </c>
      <c r="K150" s="334" t="s">
        <v>22</v>
      </c>
      <c r="L150" s="331">
        <v>1</v>
      </c>
      <c r="M150" s="278" t="s">
        <v>24</v>
      </c>
      <c r="N150" s="217">
        <f t="shared" si="71"/>
        <v>16780</v>
      </c>
      <c r="O150" s="267">
        <v>16780</v>
      </c>
      <c r="P150" s="276">
        <f t="shared" si="72"/>
        <v>0</v>
      </c>
      <c r="Q150" s="267">
        <f t="shared" si="73"/>
        <v>0</v>
      </c>
      <c r="R150" s="267">
        <f t="shared" si="74"/>
        <v>16780</v>
      </c>
      <c r="S150" s="267">
        <f t="shared" si="75"/>
        <v>0</v>
      </c>
      <c r="T150" s="267">
        <f t="shared" si="76"/>
        <v>0</v>
      </c>
      <c r="U150" s="267">
        <f t="shared" si="77"/>
        <v>16780</v>
      </c>
      <c r="V150" s="267">
        <f t="shared" si="78"/>
        <v>0</v>
      </c>
      <c r="W150" s="267">
        <f t="shared" si="79"/>
        <v>0</v>
      </c>
      <c r="X150" s="267">
        <f t="shared" si="80"/>
        <v>0</v>
      </c>
      <c r="Y150" s="755">
        <f t="shared" si="81"/>
        <v>16780</v>
      </c>
      <c r="Z150" s="268" t="s">
        <v>136</v>
      </c>
      <c r="AA150" s="274" t="s">
        <v>412</v>
      </c>
      <c r="AB150" s="274" t="s">
        <v>23</v>
      </c>
      <c r="AC150" s="257" t="s">
        <v>638</v>
      </c>
    </row>
    <row r="151" spans="1:29" ht="20.100000000000001" customHeight="1" x14ac:dyDescent="0.15">
      <c r="A151" s="108"/>
      <c r="B151" s="108"/>
      <c r="C151" s="108"/>
      <c r="D151" s="267"/>
      <c r="E151" s="267"/>
      <c r="F151" s="267"/>
      <c r="G151" s="273" t="s">
        <v>466</v>
      </c>
      <c r="H151" s="217"/>
      <c r="I151" s="218"/>
      <c r="J151" s="219"/>
      <c r="K151" s="218"/>
      <c r="L151" s="331"/>
      <c r="M151" s="278"/>
      <c r="N151" s="740"/>
      <c r="O151" s="341"/>
      <c r="P151" s="276"/>
      <c r="Q151" s="267"/>
      <c r="R151" s="267"/>
      <c r="S151" s="267"/>
      <c r="T151" s="267"/>
      <c r="U151" s="267"/>
      <c r="V151" s="267"/>
      <c r="W151" s="267"/>
      <c r="X151" s="267"/>
      <c r="Y151" s="755"/>
      <c r="Z151" s="268" t="s">
        <v>136</v>
      </c>
      <c r="AA151" s="274" t="s">
        <v>412</v>
      </c>
      <c r="AB151" s="274" t="s">
        <v>23</v>
      </c>
      <c r="AC151" s="257" t="s">
        <v>638</v>
      </c>
    </row>
    <row r="152" spans="1:29" ht="20.100000000000001" customHeight="1" x14ac:dyDescent="0.15">
      <c r="A152" s="108"/>
      <c r="B152" s="108"/>
      <c r="C152" s="108"/>
      <c r="D152" s="267"/>
      <c r="E152" s="267"/>
      <c r="F152" s="267"/>
      <c r="G152" s="280" t="s">
        <v>132</v>
      </c>
      <c r="H152" s="217">
        <f>ROUNDUP(N152/J152,-1)</f>
        <v>235620</v>
      </c>
      <c r="I152" s="218" t="s">
        <v>22</v>
      </c>
      <c r="J152" s="219">
        <v>12</v>
      </c>
      <c r="K152" s="218" t="s">
        <v>22</v>
      </c>
      <c r="L152" s="331">
        <v>1</v>
      </c>
      <c r="M152" s="278" t="s">
        <v>24</v>
      </c>
      <c r="N152" s="183">
        <v>2827440</v>
      </c>
      <c r="O152" s="267">
        <v>2099550</v>
      </c>
      <c r="P152" s="276">
        <f>N152-O152</f>
        <v>727890</v>
      </c>
      <c r="Q152" s="267">
        <f>IF(AA152="국비100%",N152*100%,IF(AA152="시도비100%",N152*0%,IF(AA152="시군구비100%",N152*0%,IF(AA152="국비30%, 시도비70%",N152*30%,IF(AA152="국비30%, 시도비20%, 시군구비50%",N152*30%,IF(AA152="국비50%, 시도비50%",N152*50%,IF(AA152="시도비50%, 시군구비50%",N152*0%,IF(AA152="국비30%, 시도비35%, 시군구비35%",N152*30%))))))))</f>
        <v>0</v>
      </c>
      <c r="R152" s="267">
        <f>IF(AA152="국비100%",N152*0%,IF(AA152="시도비100%",N152*100%,IF(AA152="시군구비100%",N152*0%,IF(AA152="국비30%, 시도비70%",N152*70%,IF(AA152="국비30%, 시도비20%, 시군구비50%",N152*20%,IF(AA152="국비50%, 시도비50%",N152*50%,IF(AA152="시도비50%, 시군구비50%",N152*50%,IF(AA152="국비30%, 시도비35%, 시군구비35%",N152*35%))))))))</f>
        <v>2827440</v>
      </c>
      <c r="S152" s="267">
        <f>IF(AA152="국비100%",N152*0%,IF(AA152="시도비100%",N152*0%,IF(AA152="시군구비100%",N152*100%,IF(AA152="국비30%, 시도비70%",N152*0%,IF(AA152="국비30%, 시도비20%, 시군구비50%",N152*50%,IF(AA152="국비50%, 시도비50%",N152*0%,IF(AA152="시도비50%, 시군구비50%",N152*50%,IF(AA152="국비30%, 시도비35%, 시군구비35%",N152*35%))))))))</f>
        <v>0</v>
      </c>
      <c r="T152" s="267">
        <f>IF(AA152="기타보조금",N152*100%,N152*0%)</f>
        <v>0</v>
      </c>
      <c r="U152" s="267">
        <f>SUM(Q152:T152)</f>
        <v>2827440</v>
      </c>
      <c r="V152" s="267">
        <f>IF(AA152="자부담",N152*100%,N152*0%)</f>
        <v>0</v>
      </c>
      <c r="W152" s="267">
        <f>IF(AA152="후원금",N152*100%,N152*0%)</f>
        <v>0</v>
      </c>
      <c r="X152" s="267">
        <f>IF(AA152="수익사업",N152*100%,N152*0%)</f>
        <v>0</v>
      </c>
      <c r="Y152" s="755">
        <f>SUM(U152:X152)</f>
        <v>2827440</v>
      </c>
      <c r="Z152" s="268" t="s">
        <v>136</v>
      </c>
      <c r="AA152" s="274" t="s">
        <v>412</v>
      </c>
      <c r="AB152" s="274" t="s">
        <v>23</v>
      </c>
      <c r="AC152" s="257" t="s">
        <v>638</v>
      </c>
    </row>
    <row r="153" spans="1:29" ht="20.100000000000001" customHeight="1" x14ac:dyDescent="0.15">
      <c r="A153" s="108"/>
      <c r="B153" s="108"/>
      <c r="C153" s="108"/>
      <c r="D153" s="267"/>
      <c r="E153" s="267"/>
      <c r="F153" s="267"/>
      <c r="G153" s="280" t="s">
        <v>48</v>
      </c>
      <c r="H153" s="217">
        <f>ROUNDUP(N153/J153,-1)</f>
        <v>96400</v>
      </c>
      <c r="I153" s="218" t="s">
        <v>22</v>
      </c>
      <c r="J153" s="219">
        <v>12</v>
      </c>
      <c r="K153" s="218" t="s">
        <v>22</v>
      </c>
      <c r="L153" s="331">
        <v>1</v>
      </c>
      <c r="M153" s="278" t="s">
        <v>24</v>
      </c>
      <c r="N153" s="183">
        <v>1156710</v>
      </c>
      <c r="O153" s="267">
        <v>930120</v>
      </c>
      <c r="P153" s="276">
        <f>N153-O153</f>
        <v>226590</v>
      </c>
      <c r="Q153" s="267">
        <f>IF(AA153="국비100%",N153*100%,IF(AA153="시도비100%",N153*0%,IF(AA153="시군구비100%",N153*0%,IF(AA153="국비30%, 시도비70%",N153*30%,IF(AA153="국비30%, 시도비20%, 시군구비50%",N153*30%,IF(AA153="국비50%, 시도비50%",N153*50%,IF(AA153="시도비50%, 시군구비50%",N153*0%,IF(AA153="국비30%, 시도비35%, 시군구비35%",N153*30%))))))))</f>
        <v>0</v>
      </c>
      <c r="R153" s="267">
        <f>IF(AA153="국비100%",N153*0%,IF(AA153="시도비100%",N153*100%,IF(AA153="시군구비100%",N153*0%,IF(AA153="국비30%, 시도비70%",N153*70%,IF(AA153="국비30%, 시도비20%, 시군구비50%",N153*20%,IF(AA153="국비50%, 시도비50%",N153*50%,IF(AA153="시도비50%, 시군구비50%",N153*50%,IF(AA153="국비30%, 시도비35%, 시군구비35%",N153*35%))))))))</f>
        <v>1156710</v>
      </c>
      <c r="S153" s="267">
        <f>IF(AA153="국비100%",N153*0%,IF(AA153="시도비100%",N153*0%,IF(AA153="시군구비100%",N153*100%,IF(AA153="국비30%, 시도비70%",N153*0%,IF(AA153="국비30%, 시도비20%, 시군구비50%",N153*50%,IF(AA153="국비50%, 시도비50%",N153*0%,IF(AA153="시도비50%, 시군구비50%",N153*50%,IF(AA153="국비30%, 시도비35%, 시군구비35%",N153*35%))))))))</f>
        <v>0</v>
      </c>
      <c r="T153" s="267">
        <f>IF(AA153="기타보조금",N153*100%,N153*0%)</f>
        <v>0</v>
      </c>
      <c r="U153" s="267">
        <f>SUM(Q153:T153)</f>
        <v>1156710</v>
      </c>
      <c r="V153" s="267">
        <f>IF(AA153="자부담",N153*100%,N153*0%)</f>
        <v>0</v>
      </c>
      <c r="W153" s="267">
        <f>IF(AA153="후원금",N153*100%,N153*0%)</f>
        <v>0</v>
      </c>
      <c r="X153" s="267">
        <f>IF(AA153="수익사업",N153*100%,N153*0%)</f>
        <v>0</v>
      </c>
      <c r="Y153" s="755">
        <f>SUM(U153:X153)</f>
        <v>1156710</v>
      </c>
      <c r="Z153" s="268" t="s">
        <v>136</v>
      </c>
      <c r="AA153" s="274" t="s">
        <v>412</v>
      </c>
      <c r="AB153" s="274" t="s">
        <v>23</v>
      </c>
      <c r="AC153" s="257" t="s">
        <v>638</v>
      </c>
    </row>
    <row r="154" spans="1:29" ht="20.100000000000001" customHeight="1" x14ac:dyDescent="0.15">
      <c r="A154" s="108"/>
      <c r="B154" s="108"/>
      <c r="C154" s="108"/>
      <c r="D154" s="267"/>
      <c r="E154" s="267"/>
      <c r="F154" s="267"/>
      <c r="G154" s="280" t="s">
        <v>128</v>
      </c>
      <c r="H154" s="217">
        <f>ROUNDUP(N154/J154,-1)</f>
        <v>162750</v>
      </c>
      <c r="I154" s="218" t="s">
        <v>22</v>
      </c>
      <c r="J154" s="219">
        <v>12</v>
      </c>
      <c r="K154" s="218" t="s">
        <v>22</v>
      </c>
      <c r="L154" s="331">
        <v>1</v>
      </c>
      <c r="M154" s="278" t="s">
        <v>24</v>
      </c>
      <c r="N154" s="183">
        <v>1952960</v>
      </c>
      <c r="O154" s="267">
        <v>1452560</v>
      </c>
      <c r="P154" s="276">
        <f>N154-O154</f>
        <v>500400</v>
      </c>
      <c r="Q154" s="267">
        <f>IF(AA154="국비100%",N154*100%,IF(AA154="시도비100%",N154*0%,IF(AA154="시군구비100%",N154*0%,IF(AA154="국비30%, 시도비70%",N154*30%,IF(AA154="국비30%, 시도비20%, 시군구비50%",N154*30%,IF(AA154="국비50%, 시도비50%",N154*50%,IF(AA154="시도비50%, 시군구비50%",N154*0%,IF(AA154="국비30%, 시도비35%, 시군구비35%",N154*30%))))))))</f>
        <v>0</v>
      </c>
      <c r="R154" s="267">
        <f>IF(AA154="국비100%",N154*0%,IF(AA154="시도비100%",N154*100%,IF(AA154="시군구비100%",N154*0%,IF(AA154="국비30%, 시도비70%",N154*70%,IF(AA154="국비30%, 시도비20%, 시군구비50%",N154*20%,IF(AA154="국비50%, 시도비50%",N154*50%,IF(AA154="시도비50%, 시군구비50%",N154*50%,IF(AA154="국비30%, 시도비35%, 시군구비35%",N154*35%))))))))</f>
        <v>1952960</v>
      </c>
      <c r="S154" s="267">
        <f>IF(AA154="국비100%",N154*0%,IF(AA154="시도비100%",N154*0%,IF(AA154="시군구비100%",N154*100%,IF(AA154="국비30%, 시도비70%",N154*0%,IF(AA154="국비30%, 시도비20%, 시군구비50%",N154*50%,IF(AA154="국비50%, 시도비50%",N154*0%,IF(AA154="시도비50%, 시군구비50%",N154*50%,IF(AA154="국비30%, 시도비35%, 시군구비35%",N154*35%))))))))</f>
        <v>0</v>
      </c>
      <c r="T154" s="267">
        <f>IF(AA154="기타보조금",N154*100%,N154*0%)</f>
        <v>0</v>
      </c>
      <c r="U154" s="267">
        <f>SUM(Q154:T154)</f>
        <v>1952960</v>
      </c>
      <c r="V154" s="267">
        <f>IF(AA154="자부담",N154*100%,N154*0%)</f>
        <v>0</v>
      </c>
      <c r="W154" s="267">
        <f>IF(AA154="후원금",N154*100%,N154*0%)</f>
        <v>0</v>
      </c>
      <c r="X154" s="267">
        <f>IF(AA154="수익사업",N154*100%,N154*0%)</f>
        <v>0</v>
      </c>
      <c r="Y154" s="755">
        <f>SUM(U154:X154)</f>
        <v>1952960</v>
      </c>
      <c r="Z154" s="268" t="s">
        <v>136</v>
      </c>
      <c r="AA154" s="274" t="s">
        <v>412</v>
      </c>
      <c r="AB154" s="274" t="s">
        <v>23</v>
      </c>
      <c r="AC154" s="257" t="s">
        <v>638</v>
      </c>
    </row>
    <row r="155" spans="1:29" ht="20.100000000000001" customHeight="1" x14ac:dyDescent="0.15">
      <c r="A155" s="108"/>
      <c r="B155" s="108"/>
      <c r="C155" s="108"/>
      <c r="D155" s="267"/>
      <c r="E155" s="267"/>
      <c r="F155" s="267"/>
      <c r="G155" s="280" t="s">
        <v>146</v>
      </c>
      <c r="H155" s="217">
        <f>ROUNDUP(N155/J155,-1)</f>
        <v>119490</v>
      </c>
      <c r="I155" s="218" t="s">
        <v>22</v>
      </c>
      <c r="J155" s="219">
        <v>12</v>
      </c>
      <c r="K155" s="218" t="s">
        <v>22</v>
      </c>
      <c r="L155" s="331">
        <v>1</v>
      </c>
      <c r="M155" s="278" t="s">
        <v>24</v>
      </c>
      <c r="N155" s="183">
        <v>1433840</v>
      </c>
      <c r="O155" s="267">
        <v>1002170</v>
      </c>
      <c r="P155" s="267">
        <f>N155-O155</f>
        <v>431670</v>
      </c>
      <c r="Q155" s="267">
        <f>IF(AA155="국비100%",N155*100%,IF(AA155="시도비100%",N155*0%,IF(AA155="시군구비100%",N155*0%,IF(AA155="국비30%, 시도비70%",N155*30%,IF(AA155="국비30%, 시도비20%, 시군구비50%",N155*30%,IF(AA155="국비50%, 시도비50%",N155*50%,IF(AA155="시도비50%, 시군구비50%",N155*0%,IF(AA155="국비30%, 시도비35%, 시군구비35%",N155*30%))))))))</f>
        <v>0</v>
      </c>
      <c r="R155" s="267">
        <f>IF(AA155="국비100%",N155*0%,IF(AA155="시도비100%",N155*100%,IF(AA155="시군구비100%",N155*0%,IF(AA155="국비30%, 시도비70%",N155*70%,IF(AA155="국비30%, 시도비20%, 시군구비50%",N155*20%,IF(AA155="국비50%, 시도비50%",N155*50%,IF(AA155="시도비50%, 시군구비50%",N155*50%,IF(AA155="국비30%, 시도비35%, 시군구비35%",N155*35%))))))))</f>
        <v>1433840</v>
      </c>
      <c r="S155" s="267">
        <f>IF(AA155="국비100%",N155*0%,IF(AA155="시도비100%",N155*0%,IF(AA155="시군구비100%",N155*100%,IF(AA155="국비30%, 시도비70%",N155*0%,IF(AA155="국비30%, 시도비20%, 시군구비50%",N155*50%,IF(AA155="국비50%, 시도비50%",N155*0%,IF(AA155="시도비50%, 시군구비50%",N155*50%,IF(AA155="국비30%, 시도비35%, 시군구비35%",N155*35%))))))))</f>
        <v>0</v>
      </c>
      <c r="T155" s="267">
        <f>IF(AA155="기타보조금",N155*100%,N155*0%)</f>
        <v>0</v>
      </c>
      <c r="U155" s="267">
        <f>SUM(Q155:T155)</f>
        <v>1433840</v>
      </c>
      <c r="V155" s="267">
        <f>IF(AA155="자부담",N155*100%,N155*0%)</f>
        <v>0</v>
      </c>
      <c r="W155" s="267">
        <f>IF(AA155="후원금",N155*100%,N155*0%)</f>
        <v>0</v>
      </c>
      <c r="X155" s="267">
        <f>IF(AA155="수익사업",N155*100%,N155*0%)</f>
        <v>0</v>
      </c>
      <c r="Y155" s="755">
        <f>SUM(U155:X155)</f>
        <v>1433840</v>
      </c>
      <c r="Z155" s="268" t="s">
        <v>136</v>
      </c>
      <c r="AA155" s="274" t="s">
        <v>412</v>
      </c>
      <c r="AB155" s="274" t="s">
        <v>23</v>
      </c>
      <c r="AC155" s="257" t="s">
        <v>638</v>
      </c>
    </row>
    <row r="156" spans="1:29" ht="20.100000000000001" customHeight="1" x14ac:dyDescent="0.15">
      <c r="A156" s="108"/>
      <c r="B156" s="108"/>
      <c r="C156" s="108"/>
      <c r="D156" s="267"/>
      <c r="E156" s="267"/>
      <c r="F156" s="267"/>
      <c r="G156" s="280" t="s">
        <v>76</v>
      </c>
      <c r="H156" s="217">
        <f>ROUNDUP(N156/J156,-1)</f>
        <v>101190</v>
      </c>
      <c r="I156" s="218" t="s">
        <v>22</v>
      </c>
      <c r="J156" s="219">
        <v>12</v>
      </c>
      <c r="K156" s="218" t="s">
        <v>22</v>
      </c>
      <c r="L156" s="331">
        <v>1</v>
      </c>
      <c r="M156" s="278" t="s">
        <v>24</v>
      </c>
      <c r="N156" s="183">
        <v>1214230</v>
      </c>
      <c r="O156" s="267">
        <v>800290</v>
      </c>
      <c r="P156" s="276">
        <f>N156-O156</f>
        <v>413940</v>
      </c>
      <c r="Q156" s="267">
        <f>IF(AA156="국비100%",N156*100%,IF(AA156="시도비100%",N156*0%,IF(AA156="시군구비100%",N156*0%,IF(AA156="국비30%, 시도비70%",N156*30%,IF(AA156="국비30%, 시도비20%, 시군구비50%",N156*30%,IF(AA156="국비50%, 시도비50%",N156*50%,IF(AA156="시도비50%, 시군구비50%",N156*0%,IF(AA156="국비30%, 시도비35%, 시군구비35%",N156*30%))))))))</f>
        <v>0</v>
      </c>
      <c r="R156" s="267">
        <f>IF(AA156="국비100%",N156*0%,IF(AA156="시도비100%",N156*100%,IF(AA156="시군구비100%",N156*0%,IF(AA156="국비30%, 시도비70%",N156*70%,IF(AA156="국비30%, 시도비20%, 시군구비50%",N156*20%,IF(AA156="국비50%, 시도비50%",N156*50%,IF(AA156="시도비50%, 시군구비50%",N156*50%,IF(AA156="국비30%, 시도비35%, 시군구비35%",N156*35%))))))))</f>
        <v>1214230</v>
      </c>
      <c r="S156" s="267">
        <f>IF(AA156="국비100%",N156*0%,IF(AA156="시도비100%",N156*0%,IF(AA156="시군구비100%",N156*100%,IF(AA156="국비30%, 시도비70%",N156*0%,IF(AA156="국비30%, 시도비20%, 시군구비50%",N156*50%,IF(AA156="국비50%, 시도비50%",N156*0%,IF(AA156="시도비50%, 시군구비50%",N156*50%,IF(AA156="국비30%, 시도비35%, 시군구비35%",N156*35%))))))))</f>
        <v>0</v>
      </c>
      <c r="T156" s="267">
        <f>IF(AA156="기타보조금",N156*100%,N156*0%)</f>
        <v>0</v>
      </c>
      <c r="U156" s="267">
        <f>SUM(Q156:T156)</f>
        <v>1214230</v>
      </c>
      <c r="V156" s="267">
        <f>IF(AA156="자부담",N156*100%,N156*0%)</f>
        <v>0</v>
      </c>
      <c r="W156" s="267">
        <f>IF(AA156="후원금",N156*100%,N156*0%)</f>
        <v>0</v>
      </c>
      <c r="X156" s="267">
        <f>IF(AA156="수익사업",N156*100%,N156*0%)</f>
        <v>0</v>
      </c>
      <c r="Y156" s="755">
        <f>SUM(U156:X156)</f>
        <v>1214230</v>
      </c>
      <c r="Z156" s="268" t="s">
        <v>136</v>
      </c>
      <c r="AA156" s="274" t="s">
        <v>412</v>
      </c>
      <c r="AB156" s="274" t="s">
        <v>23</v>
      </c>
      <c r="AC156" s="257" t="s">
        <v>638</v>
      </c>
    </row>
    <row r="157" spans="1:29" ht="20.100000000000001" customHeight="1" x14ac:dyDescent="0.15">
      <c r="A157" s="108"/>
      <c r="B157" s="108"/>
      <c r="C157" s="108"/>
      <c r="D157" s="267"/>
      <c r="E157" s="267"/>
      <c r="F157" s="267"/>
      <c r="G157" s="273" t="s">
        <v>482</v>
      </c>
      <c r="H157" s="217"/>
      <c r="I157" s="218"/>
      <c r="J157" s="219"/>
      <c r="K157" s="218"/>
      <c r="L157" s="331"/>
      <c r="M157" s="278"/>
      <c r="N157" s="740"/>
      <c r="O157" s="341"/>
      <c r="P157" s="276"/>
      <c r="Q157" s="267"/>
      <c r="R157" s="267"/>
      <c r="S157" s="267"/>
      <c r="T157" s="267"/>
      <c r="U157" s="267"/>
      <c r="V157" s="267"/>
      <c r="W157" s="267"/>
      <c r="X157" s="267"/>
      <c r="Y157" s="755"/>
      <c r="Z157" s="268" t="s">
        <v>101</v>
      </c>
      <c r="AA157" s="274" t="s">
        <v>412</v>
      </c>
      <c r="AB157" s="274" t="s">
        <v>23</v>
      </c>
      <c r="AC157" s="257" t="s">
        <v>638</v>
      </c>
    </row>
    <row r="158" spans="1:29" ht="20.100000000000001" customHeight="1" x14ac:dyDescent="0.15">
      <c r="A158" s="108"/>
      <c r="B158" s="108"/>
      <c r="C158" s="108"/>
      <c r="D158" s="267"/>
      <c r="E158" s="267"/>
      <c r="F158" s="267"/>
      <c r="G158" s="280" t="s">
        <v>132</v>
      </c>
      <c r="H158" s="217">
        <v>149260</v>
      </c>
      <c r="I158" s="218" t="s">
        <v>22</v>
      </c>
      <c r="J158" s="219">
        <v>4</v>
      </c>
      <c r="K158" s="218" t="s">
        <v>22</v>
      </c>
      <c r="L158" s="331">
        <v>1</v>
      </c>
      <c r="M158" s="278" t="s">
        <v>24</v>
      </c>
      <c r="N158" s="217">
        <f>ROUNDUP(H158*J158*L158,-1)</f>
        <v>597040</v>
      </c>
      <c r="O158" s="267">
        <v>597040</v>
      </c>
      <c r="P158" s="276">
        <f t="shared" ref="P158:P164" si="82">N158-O158</f>
        <v>0</v>
      </c>
      <c r="Q158" s="267">
        <f t="shared" ref="Q158:Q164" si="83">IF(AA158="국비100%",N158*100%,IF(AA158="시도비100%",N158*0%,IF(AA158="시군구비100%",N158*0%,IF(AA158="국비30%, 시도비70%",N158*30%,IF(AA158="국비30%, 시도비20%, 시군구비50%",N158*30%,IF(AA158="국비50%, 시도비50%",N158*50%,IF(AA158="시도비50%, 시군구비50%",N158*0%,IF(AA158="국비30%, 시도비35%, 시군구비35%",N158*30%))))))))</f>
        <v>0</v>
      </c>
      <c r="R158" s="267">
        <f t="shared" ref="R158:R164" si="84">IF(AA158="국비100%",N158*0%,IF(AA158="시도비100%",N158*100%,IF(AA158="시군구비100%",N158*0%,IF(AA158="국비30%, 시도비70%",N158*70%,IF(AA158="국비30%, 시도비20%, 시군구비50%",N158*20%,IF(AA158="국비50%, 시도비50%",N158*50%,IF(AA158="시도비50%, 시군구비50%",N158*50%,IF(AA158="국비30%, 시도비35%, 시군구비35%",N158*35%))))))))</f>
        <v>597040</v>
      </c>
      <c r="S158" s="267">
        <f t="shared" ref="S158:S164" si="85">IF(AA158="국비100%",N158*0%,IF(AA158="시도비100%",N158*0%,IF(AA158="시군구비100%",N158*100%,IF(AA158="국비30%, 시도비70%",N158*0%,IF(AA158="국비30%, 시도비20%, 시군구비50%",N158*50%,IF(AA158="국비50%, 시도비50%",N158*0%,IF(AA158="시도비50%, 시군구비50%",N158*50%,IF(AA158="국비30%, 시도비35%, 시군구비35%",N158*35%))))))))</f>
        <v>0</v>
      </c>
      <c r="T158" s="267">
        <f t="shared" ref="T158:T164" si="86">IF(AA158="기타보조금",N158*100%,N158*0%)</f>
        <v>0</v>
      </c>
      <c r="U158" s="267">
        <f t="shared" ref="U158:U164" si="87">SUM(Q158:T158)</f>
        <v>597040</v>
      </c>
      <c r="V158" s="267">
        <f t="shared" ref="V158:V164" si="88">IF(AA158="자부담",N158*100%,N158*0%)</f>
        <v>0</v>
      </c>
      <c r="W158" s="267">
        <f t="shared" ref="W158:W164" si="89">IF(AA158="후원금",N158*100%,N158*0%)</f>
        <v>0</v>
      </c>
      <c r="X158" s="267">
        <f t="shared" ref="X158:X164" si="90">IF(AA158="수익사업",N158*100%,N158*0%)</f>
        <v>0</v>
      </c>
      <c r="Y158" s="755">
        <f t="shared" ref="Y158:Y164" si="91">SUM(U158:X158)</f>
        <v>597040</v>
      </c>
      <c r="Z158" s="268" t="s">
        <v>101</v>
      </c>
      <c r="AA158" s="274" t="s">
        <v>412</v>
      </c>
      <c r="AB158" s="274" t="s">
        <v>23</v>
      </c>
      <c r="AC158" s="257" t="s">
        <v>638</v>
      </c>
    </row>
    <row r="159" spans="1:29" ht="20.100000000000001" customHeight="1" x14ac:dyDescent="0.15">
      <c r="A159" s="108"/>
      <c r="B159" s="108"/>
      <c r="C159" s="108"/>
      <c r="D159" s="267"/>
      <c r="E159" s="267"/>
      <c r="F159" s="267"/>
      <c r="G159" s="280"/>
      <c r="H159" s="217">
        <v>208260</v>
      </c>
      <c r="I159" s="218" t="s">
        <v>22</v>
      </c>
      <c r="J159" s="219">
        <v>3</v>
      </c>
      <c r="K159" s="218" t="s">
        <v>22</v>
      </c>
      <c r="L159" s="331">
        <v>1</v>
      </c>
      <c r="M159" s="278" t="s">
        <v>24</v>
      </c>
      <c r="N159" s="217">
        <f>ROUNDUP(H159*J159*L159,-1)</f>
        <v>624780</v>
      </c>
      <c r="O159" s="267">
        <v>624780</v>
      </c>
      <c r="P159" s="276">
        <f t="shared" si="82"/>
        <v>0</v>
      </c>
      <c r="Q159" s="267">
        <f t="shared" si="83"/>
        <v>0</v>
      </c>
      <c r="R159" s="267">
        <f t="shared" si="84"/>
        <v>624780</v>
      </c>
      <c r="S159" s="267">
        <f t="shared" si="85"/>
        <v>0</v>
      </c>
      <c r="T159" s="267">
        <f t="shared" si="86"/>
        <v>0</v>
      </c>
      <c r="U159" s="267">
        <f t="shared" si="87"/>
        <v>624780</v>
      </c>
      <c r="V159" s="267">
        <f t="shared" si="88"/>
        <v>0</v>
      </c>
      <c r="W159" s="267">
        <f t="shared" si="89"/>
        <v>0</v>
      </c>
      <c r="X159" s="267">
        <f t="shared" si="90"/>
        <v>0</v>
      </c>
      <c r="Y159" s="755">
        <f t="shared" si="91"/>
        <v>624780</v>
      </c>
      <c r="Z159" s="268" t="s">
        <v>101</v>
      </c>
      <c r="AA159" s="274" t="s">
        <v>412</v>
      </c>
      <c r="AB159" s="274" t="s">
        <v>23</v>
      </c>
      <c r="AC159" s="257" t="s">
        <v>638</v>
      </c>
    </row>
    <row r="160" spans="1:29" ht="20.100000000000001" customHeight="1" x14ac:dyDescent="0.15">
      <c r="A160" s="108"/>
      <c r="B160" s="108"/>
      <c r="C160" s="108"/>
      <c r="D160" s="267"/>
      <c r="E160" s="267"/>
      <c r="F160" s="267"/>
      <c r="G160" s="280"/>
      <c r="H160" s="217">
        <v>136430</v>
      </c>
      <c r="I160" s="218" t="s">
        <v>22</v>
      </c>
      <c r="J160" s="219">
        <v>5</v>
      </c>
      <c r="K160" s="218" t="s">
        <v>22</v>
      </c>
      <c r="L160" s="331">
        <v>1</v>
      </c>
      <c r="M160" s="278" t="s">
        <v>24</v>
      </c>
      <c r="N160" s="217">
        <f>ROUNDUP(H160*J160*L160,-1)</f>
        <v>682150</v>
      </c>
      <c r="O160" s="267">
        <v>409290</v>
      </c>
      <c r="P160" s="276">
        <f t="shared" si="82"/>
        <v>272860</v>
      </c>
      <c r="Q160" s="267">
        <f t="shared" si="83"/>
        <v>0</v>
      </c>
      <c r="R160" s="267">
        <f t="shared" si="84"/>
        <v>682150</v>
      </c>
      <c r="S160" s="267">
        <f t="shared" si="85"/>
        <v>0</v>
      </c>
      <c r="T160" s="267">
        <f t="shared" si="86"/>
        <v>0</v>
      </c>
      <c r="U160" s="267">
        <f t="shared" si="87"/>
        <v>682150</v>
      </c>
      <c r="V160" s="267">
        <f t="shared" si="88"/>
        <v>0</v>
      </c>
      <c r="W160" s="267">
        <f t="shared" si="89"/>
        <v>0</v>
      </c>
      <c r="X160" s="267">
        <f t="shared" si="90"/>
        <v>0</v>
      </c>
      <c r="Y160" s="755">
        <f t="shared" si="91"/>
        <v>682150</v>
      </c>
      <c r="Z160" s="268" t="s">
        <v>101</v>
      </c>
      <c r="AA160" s="274" t="s">
        <v>412</v>
      </c>
      <c r="AB160" s="274" t="s">
        <v>23</v>
      </c>
      <c r="AC160" s="257" t="s">
        <v>638</v>
      </c>
    </row>
    <row r="161" spans="1:29" ht="20.100000000000001" customHeight="1" x14ac:dyDescent="0.15">
      <c r="A161" s="106"/>
      <c r="B161" s="106"/>
      <c r="C161" s="106"/>
      <c r="D161" s="320"/>
      <c r="E161" s="320"/>
      <c r="F161" s="320"/>
      <c r="G161" s="378" t="s">
        <v>128</v>
      </c>
      <c r="H161" s="239">
        <v>57640</v>
      </c>
      <c r="I161" s="240" t="s">
        <v>22</v>
      </c>
      <c r="J161" s="241">
        <v>8</v>
      </c>
      <c r="K161" s="240" t="s">
        <v>22</v>
      </c>
      <c r="L161" s="368">
        <v>1</v>
      </c>
      <c r="M161" s="367" t="s">
        <v>24</v>
      </c>
      <c r="N161" s="239">
        <f>SUM(H161*J161*L161)</f>
        <v>461120</v>
      </c>
      <c r="O161" s="320">
        <v>461120</v>
      </c>
      <c r="P161" s="320">
        <f t="shared" si="82"/>
        <v>0</v>
      </c>
      <c r="Q161" s="320">
        <f t="shared" si="83"/>
        <v>0</v>
      </c>
      <c r="R161" s="320">
        <f t="shared" si="84"/>
        <v>461120</v>
      </c>
      <c r="S161" s="320">
        <f t="shared" si="85"/>
        <v>0</v>
      </c>
      <c r="T161" s="320">
        <f t="shared" si="86"/>
        <v>0</v>
      </c>
      <c r="U161" s="320">
        <f t="shared" si="87"/>
        <v>461120</v>
      </c>
      <c r="V161" s="320">
        <f t="shared" si="88"/>
        <v>0</v>
      </c>
      <c r="W161" s="320">
        <f t="shared" si="89"/>
        <v>0</v>
      </c>
      <c r="X161" s="320">
        <f t="shared" si="90"/>
        <v>0</v>
      </c>
      <c r="Y161" s="755">
        <f t="shared" si="91"/>
        <v>461120</v>
      </c>
      <c r="Z161" s="268" t="s">
        <v>101</v>
      </c>
      <c r="AA161" s="274" t="s">
        <v>412</v>
      </c>
      <c r="AB161" s="274" t="s">
        <v>23</v>
      </c>
      <c r="AC161" s="257" t="s">
        <v>638</v>
      </c>
    </row>
    <row r="162" spans="1:29" ht="20.100000000000001" customHeight="1" x14ac:dyDescent="0.15">
      <c r="A162" s="112"/>
      <c r="B162" s="112"/>
      <c r="C162" s="112"/>
      <c r="D162" s="286"/>
      <c r="E162" s="286"/>
      <c r="F162" s="286"/>
      <c r="G162" s="365" t="s">
        <v>146</v>
      </c>
      <c r="H162" s="244">
        <v>269300</v>
      </c>
      <c r="I162" s="235" t="s">
        <v>22</v>
      </c>
      <c r="J162" s="236">
        <v>11</v>
      </c>
      <c r="K162" s="235" t="s">
        <v>22</v>
      </c>
      <c r="L162" s="369">
        <v>1</v>
      </c>
      <c r="M162" s="237" t="s">
        <v>24</v>
      </c>
      <c r="N162" s="244">
        <f>SUM(H162*J162*L162)</f>
        <v>2962300</v>
      </c>
      <c r="O162" s="286">
        <v>2693000</v>
      </c>
      <c r="P162" s="286">
        <f t="shared" si="82"/>
        <v>269300</v>
      </c>
      <c r="Q162" s="286">
        <f t="shared" si="83"/>
        <v>0</v>
      </c>
      <c r="R162" s="286">
        <f t="shared" si="84"/>
        <v>2962300</v>
      </c>
      <c r="S162" s="286">
        <f t="shared" si="85"/>
        <v>0</v>
      </c>
      <c r="T162" s="286">
        <f t="shared" si="86"/>
        <v>0</v>
      </c>
      <c r="U162" s="286">
        <f t="shared" si="87"/>
        <v>2962300</v>
      </c>
      <c r="V162" s="286">
        <f t="shared" si="88"/>
        <v>0</v>
      </c>
      <c r="W162" s="286">
        <f t="shared" si="89"/>
        <v>0</v>
      </c>
      <c r="X162" s="286">
        <f t="shared" si="90"/>
        <v>0</v>
      </c>
      <c r="Y162" s="755">
        <f t="shared" si="91"/>
        <v>2962300</v>
      </c>
      <c r="Z162" s="268" t="s">
        <v>101</v>
      </c>
      <c r="AA162" s="274" t="s">
        <v>412</v>
      </c>
      <c r="AB162" s="274" t="s">
        <v>23</v>
      </c>
      <c r="AC162" s="257" t="s">
        <v>638</v>
      </c>
    </row>
    <row r="163" spans="1:29" ht="20.100000000000001" customHeight="1" x14ac:dyDescent="0.15">
      <c r="A163" s="108"/>
      <c r="B163" s="108"/>
      <c r="C163" s="108"/>
      <c r="D163" s="267"/>
      <c r="E163" s="267"/>
      <c r="F163" s="267"/>
      <c r="G163" s="280"/>
      <c r="H163" s="217">
        <v>250120</v>
      </c>
      <c r="I163" s="218" t="s">
        <v>22</v>
      </c>
      <c r="J163" s="219">
        <v>1</v>
      </c>
      <c r="K163" s="218" t="s">
        <v>22</v>
      </c>
      <c r="L163" s="331">
        <v>1</v>
      </c>
      <c r="M163" s="278" t="s">
        <v>24</v>
      </c>
      <c r="N163" s="217">
        <f>SUM(H163*J163*L163)</f>
        <v>250120</v>
      </c>
      <c r="O163" s="267">
        <v>0</v>
      </c>
      <c r="P163" s="267">
        <f t="shared" si="82"/>
        <v>250120</v>
      </c>
      <c r="Q163" s="267">
        <f t="shared" si="83"/>
        <v>0</v>
      </c>
      <c r="R163" s="267">
        <f t="shared" si="84"/>
        <v>250120</v>
      </c>
      <c r="S163" s="267">
        <f t="shared" si="85"/>
        <v>0</v>
      </c>
      <c r="T163" s="267">
        <f t="shared" si="86"/>
        <v>0</v>
      </c>
      <c r="U163" s="267">
        <f t="shared" si="87"/>
        <v>250120</v>
      </c>
      <c r="V163" s="267">
        <f t="shared" si="88"/>
        <v>0</v>
      </c>
      <c r="W163" s="267">
        <f t="shared" si="89"/>
        <v>0</v>
      </c>
      <c r="X163" s="267">
        <f t="shared" si="90"/>
        <v>0</v>
      </c>
      <c r="Y163" s="755">
        <f t="shared" si="91"/>
        <v>250120</v>
      </c>
      <c r="Z163" s="268" t="s">
        <v>101</v>
      </c>
      <c r="AA163" s="274" t="s">
        <v>412</v>
      </c>
      <c r="AB163" s="274" t="s">
        <v>23</v>
      </c>
      <c r="AC163" s="257" t="s">
        <v>638</v>
      </c>
    </row>
    <row r="164" spans="1:29" ht="20.100000000000001" customHeight="1" x14ac:dyDescent="0.15">
      <c r="A164" s="108"/>
      <c r="B164" s="108"/>
      <c r="C164" s="108"/>
      <c r="D164" s="267"/>
      <c r="E164" s="267"/>
      <c r="F164" s="267"/>
      <c r="G164" s="280" t="s">
        <v>76</v>
      </c>
      <c r="H164" s="217">
        <v>327500</v>
      </c>
      <c r="I164" s="218" t="s">
        <v>22</v>
      </c>
      <c r="J164" s="219">
        <v>12</v>
      </c>
      <c r="K164" s="218" t="s">
        <v>22</v>
      </c>
      <c r="L164" s="331">
        <v>1</v>
      </c>
      <c r="M164" s="278" t="s">
        <v>24</v>
      </c>
      <c r="N164" s="217">
        <f>ROUNDUP(H164*J164*L164,-1)</f>
        <v>3930000</v>
      </c>
      <c r="O164" s="267">
        <v>3275000</v>
      </c>
      <c r="P164" s="276">
        <f t="shared" si="82"/>
        <v>655000</v>
      </c>
      <c r="Q164" s="267">
        <f t="shared" si="83"/>
        <v>0</v>
      </c>
      <c r="R164" s="267">
        <f t="shared" si="84"/>
        <v>3930000</v>
      </c>
      <c r="S164" s="267">
        <f t="shared" si="85"/>
        <v>0</v>
      </c>
      <c r="T164" s="267">
        <f t="shared" si="86"/>
        <v>0</v>
      </c>
      <c r="U164" s="267">
        <f t="shared" si="87"/>
        <v>3930000</v>
      </c>
      <c r="V164" s="267">
        <f t="shared" si="88"/>
        <v>0</v>
      </c>
      <c r="W164" s="267">
        <f t="shared" si="89"/>
        <v>0</v>
      </c>
      <c r="X164" s="267">
        <f t="shared" si="90"/>
        <v>0</v>
      </c>
      <c r="Y164" s="755">
        <f t="shared" si="91"/>
        <v>3930000</v>
      </c>
      <c r="Z164" s="268" t="s">
        <v>101</v>
      </c>
      <c r="AA164" s="274" t="s">
        <v>412</v>
      </c>
      <c r="AB164" s="274" t="s">
        <v>23</v>
      </c>
      <c r="AC164" s="257" t="s">
        <v>638</v>
      </c>
    </row>
    <row r="165" spans="1:29" ht="20.100000000000001" customHeight="1" x14ac:dyDescent="0.15">
      <c r="A165" s="108"/>
      <c r="B165" s="108"/>
      <c r="C165" s="108"/>
      <c r="D165" s="267"/>
      <c r="E165" s="267"/>
      <c r="F165" s="267"/>
      <c r="G165" s="273" t="s">
        <v>520</v>
      </c>
      <c r="H165" s="221"/>
      <c r="I165" s="218"/>
      <c r="J165" s="662"/>
      <c r="K165" s="218"/>
      <c r="L165" s="661"/>
      <c r="M165" s="330"/>
      <c r="N165" s="221"/>
      <c r="O165" s="267"/>
      <c r="P165" s="267"/>
      <c r="Q165" s="267"/>
      <c r="R165" s="267"/>
      <c r="S165" s="267"/>
      <c r="T165" s="267"/>
      <c r="U165" s="267"/>
      <c r="V165" s="267"/>
      <c r="W165" s="267"/>
      <c r="X165" s="267"/>
      <c r="Y165" s="755"/>
      <c r="Z165" s="268"/>
      <c r="AA165" s="268"/>
      <c r="AB165" s="269"/>
      <c r="AC165" s="262"/>
    </row>
    <row r="166" spans="1:29" ht="20.100000000000001" customHeight="1" x14ac:dyDescent="0.15">
      <c r="A166" s="108"/>
      <c r="B166" s="108"/>
      <c r="C166" s="108"/>
      <c r="D166" s="267"/>
      <c r="E166" s="267"/>
      <c r="F166" s="267"/>
      <c r="G166" s="273" t="s">
        <v>518</v>
      </c>
      <c r="H166" s="221">
        <v>40000</v>
      </c>
      <c r="I166" s="218" t="s">
        <v>22</v>
      </c>
      <c r="J166" s="662">
        <v>12</v>
      </c>
      <c r="K166" s="218" t="s">
        <v>22</v>
      </c>
      <c r="L166" s="661">
        <v>1</v>
      </c>
      <c r="M166" s="330" t="s">
        <v>24</v>
      </c>
      <c r="N166" s="221">
        <f>SUM(H166*J166*L166)</f>
        <v>480000</v>
      </c>
      <c r="O166" s="267">
        <v>400000</v>
      </c>
      <c r="P166" s="267">
        <f>N166-O166</f>
        <v>80000</v>
      </c>
      <c r="Q166" s="267"/>
      <c r="R166" s="267"/>
      <c r="S166" s="267"/>
      <c r="T166" s="267"/>
      <c r="U166" s="267">
        <f>SUM(Q166:T166)</f>
        <v>0</v>
      </c>
      <c r="V166" s="267">
        <f>IF(AA166="자부담",N166*100%,N166*0%)</f>
        <v>480000</v>
      </c>
      <c r="W166" s="267"/>
      <c r="X166" s="267"/>
      <c r="Y166" s="755">
        <f>SUM(U166:X166)</f>
        <v>480000</v>
      </c>
      <c r="Z166" s="268" t="s">
        <v>494</v>
      </c>
      <c r="AA166" s="268" t="s">
        <v>20</v>
      </c>
      <c r="AB166" s="269" t="s">
        <v>23</v>
      </c>
      <c r="AC166" s="262" t="s">
        <v>494</v>
      </c>
    </row>
    <row r="167" spans="1:29" ht="20.100000000000001" customHeight="1" x14ac:dyDescent="0.15">
      <c r="A167" s="108"/>
      <c r="B167" s="108"/>
      <c r="C167" s="108"/>
      <c r="D167" s="267"/>
      <c r="E167" s="267"/>
      <c r="F167" s="267"/>
      <c r="G167" s="273" t="s">
        <v>411</v>
      </c>
      <c r="H167" s="221">
        <v>40000</v>
      </c>
      <c r="I167" s="218" t="s">
        <v>22</v>
      </c>
      <c r="J167" s="662">
        <v>12</v>
      </c>
      <c r="K167" s="218" t="s">
        <v>22</v>
      </c>
      <c r="L167" s="661">
        <v>1</v>
      </c>
      <c r="M167" s="330" t="s">
        <v>24</v>
      </c>
      <c r="N167" s="221">
        <f>SUM(H167*J167*L167)</f>
        <v>480000</v>
      </c>
      <c r="O167" s="267">
        <v>400000</v>
      </c>
      <c r="P167" s="267">
        <f>N167-O167</f>
        <v>80000</v>
      </c>
      <c r="Q167" s="267"/>
      <c r="R167" s="267"/>
      <c r="S167" s="267"/>
      <c r="T167" s="267"/>
      <c r="U167" s="267">
        <f>SUM(Q167:T167)</f>
        <v>0</v>
      </c>
      <c r="V167" s="267">
        <f>IF(AA167="자부담",N167*100%,N167*0%)</f>
        <v>480000</v>
      </c>
      <c r="W167" s="267"/>
      <c r="X167" s="267"/>
      <c r="Y167" s="755">
        <f>SUM(U167:X167)</f>
        <v>480000</v>
      </c>
      <c r="Z167" s="268" t="s">
        <v>494</v>
      </c>
      <c r="AA167" s="268" t="s">
        <v>20</v>
      </c>
      <c r="AB167" s="269" t="s">
        <v>23</v>
      </c>
      <c r="AC167" s="262" t="s">
        <v>494</v>
      </c>
    </row>
    <row r="168" spans="1:29" ht="20.100000000000001" customHeight="1" x14ac:dyDescent="0.15">
      <c r="A168" s="108"/>
      <c r="B168" s="108"/>
      <c r="C168" s="108"/>
      <c r="D168" s="267"/>
      <c r="E168" s="267"/>
      <c r="F168" s="267"/>
      <c r="G168" s="739" t="s">
        <v>479</v>
      </c>
      <c r="H168" s="217"/>
      <c r="I168" s="218"/>
      <c r="J168" s="219"/>
      <c r="K168" s="218"/>
      <c r="L168" s="331"/>
      <c r="M168" s="278"/>
      <c r="N168" s="740"/>
      <c r="O168" s="341"/>
      <c r="P168" s="276"/>
      <c r="Q168" s="267"/>
      <c r="R168" s="267"/>
      <c r="S168" s="267"/>
      <c r="T168" s="267"/>
      <c r="U168" s="267"/>
      <c r="V168" s="267"/>
      <c r="W168" s="267"/>
      <c r="X168" s="267"/>
      <c r="Y168" s="755"/>
      <c r="Z168" s="268"/>
      <c r="AA168" s="274"/>
      <c r="AB168" s="274"/>
    </row>
    <row r="169" spans="1:29" ht="20.100000000000001" customHeight="1" x14ac:dyDescent="0.15">
      <c r="A169" s="108"/>
      <c r="B169" s="108"/>
      <c r="C169" s="108"/>
      <c r="D169" s="267"/>
      <c r="E169" s="267"/>
      <c r="F169" s="267"/>
      <c r="G169" s="273" t="s">
        <v>449</v>
      </c>
      <c r="H169" s="217">
        <v>100000</v>
      </c>
      <c r="I169" s="218" t="s">
        <v>22</v>
      </c>
      <c r="J169" s="219">
        <v>12</v>
      </c>
      <c r="K169" s="218" t="s">
        <v>22</v>
      </c>
      <c r="L169" s="331">
        <v>1</v>
      </c>
      <c r="M169" s="278" t="s">
        <v>24</v>
      </c>
      <c r="N169" s="217">
        <f>SUM(H169*J169*L169)</f>
        <v>1200000</v>
      </c>
      <c r="O169" s="267">
        <v>1000000</v>
      </c>
      <c r="P169" s="276">
        <f>N169-O169</f>
        <v>200000</v>
      </c>
      <c r="Q169" s="267">
        <f>IF(AA169="국비100%",N169*100%,IF(AA169="시도비100%",N169*0%,IF(AA169="시군구비100%",N169*0%,IF(AA169="국비30%, 시도비70%",N169*30%,IF(AA169="국비30%, 시도비20%, 시군구비50%",N169*30%,IF(AA169="국비50%, 시도비50%",N169*50%,IF(AA169="시도비50%, 시군구비50%",N169*0%,IF(AA169="국비30%, 시도비35%, 시군구비35%",N169*30%))))))))</f>
        <v>0</v>
      </c>
      <c r="R169" s="267">
        <f>IF(AA169="국비100%",N169*0%,IF(AA169="시도비100%",N169*100%,IF(AA169="시군구비100%",N169*0%,IF(AA169="국비30%, 시도비70%",N169*70%,IF(AA169="국비30%, 시도비20%, 시군구비50%",N169*20%,IF(AA169="국비50%, 시도비50%",N169*50%,IF(AA169="시도비50%, 시군구비50%",N169*50%,IF(AA169="국비30%, 시도비35%, 시군구비35%",N169*35%))))))))</f>
        <v>1200000</v>
      </c>
      <c r="S169" s="267">
        <f>IF(AA169="국비100%",N169*0%,IF(AA169="시도비100%",N169*0%,IF(AA169="시군구비100%",N169*100%,IF(AA169="국비30%, 시도비70%",N169*0%,IF(AA169="국비30%, 시도비20%, 시군구비50%",N169*50%,IF(AA169="국비50%, 시도비50%",N169*0%,IF(AA169="시도비50%, 시군구비50%",N169*50%,IF(AA169="국비30%, 시도비35%, 시군구비35%",N169*35%))))))))</f>
        <v>0</v>
      </c>
      <c r="T169" s="267">
        <f>IF(AA169="기타보조금",N169*100%,N169*0%)</f>
        <v>0</v>
      </c>
      <c r="U169" s="267">
        <f>SUM(Q169:T169)</f>
        <v>1200000</v>
      </c>
      <c r="V169" s="267">
        <f>IF(AA169="자부담",N169*100%,N169*0%)</f>
        <v>0</v>
      </c>
      <c r="W169" s="267">
        <f>IF(AA169="후원금",N169*100%,N169*0%)</f>
        <v>0</v>
      </c>
      <c r="X169" s="267">
        <f>IF(AA169="수익사업",N169*100%,N169*0%)</f>
        <v>0</v>
      </c>
      <c r="Y169" s="755">
        <f>SUM(U169:X169)</f>
        <v>1200000</v>
      </c>
      <c r="Z169" s="268" t="s">
        <v>136</v>
      </c>
      <c r="AA169" s="274" t="s">
        <v>412</v>
      </c>
      <c r="AB169" s="274" t="s">
        <v>23</v>
      </c>
      <c r="AC169" s="257" t="s">
        <v>638</v>
      </c>
    </row>
    <row r="170" spans="1:29" ht="20.100000000000001" customHeight="1" x14ac:dyDescent="0.15">
      <c r="A170" s="108"/>
      <c r="B170" s="108"/>
      <c r="C170" s="108"/>
      <c r="D170" s="267"/>
      <c r="E170" s="267"/>
      <c r="F170" s="267"/>
      <c r="G170" s="273" t="s">
        <v>416</v>
      </c>
      <c r="H170" s="217"/>
      <c r="I170" s="218"/>
      <c r="J170" s="219"/>
      <c r="K170" s="218"/>
      <c r="L170" s="331"/>
      <c r="M170" s="278"/>
      <c r="N170" s="740"/>
      <c r="O170" s="341"/>
      <c r="P170" s="276"/>
      <c r="Q170" s="267"/>
      <c r="R170" s="267"/>
      <c r="S170" s="267"/>
      <c r="T170" s="267"/>
      <c r="U170" s="267"/>
      <c r="V170" s="267"/>
      <c r="W170" s="267"/>
      <c r="X170" s="267"/>
      <c r="Y170" s="755"/>
      <c r="Z170" s="268" t="s">
        <v>136</v>
      </c>
      <c r="AA170" s="274" t="s">
        <v>412</v>
      </c>
      <c r="AB170" s="274" t="s">
        <v>23</v>
      </c>
      <c r="AC170" s="257" t="s">
        <v>638</v>
      </c>
    </row>
    <row r="171" spans="1:29" ht="20.100000000000001" customHeight="1" x14ac:dyDescent="0.15">
      <c r="A171" s="108"/>
      <c r="B171" s="108"/>
      <c r="C171" s="108"/>
      <c r="D171" s="267"/>
      <c r="E171" s="267"/>
      <c r="F171" s="267"/>
      <c r="G171" s="280" t="s">
        <v>146</v>
      </c>
      <c r="H171" s="217">
        <v>1894700</v>
      </c>
      <c r="I171" s="218" t="s">
        <v>22</v>
      </c>
      <c r="J171" s="738">
        <v>0.6</v>
      </c>
      <c r="K171" s="218" t="s">
        <v>22</v>
      </c>
      <c r="L171" s="332">
        <v>1</v>
      </c>
      <c r="M171" s="278" t="s">
        <v>24</v>
      </c>
      <c r="N171" s="217">
        <f>ROUNDUP(H171*J171*L171,-1)</f>
        <v>1136820</v>
      </c>
      <c r="O171" s="267">
        <v>1136820</v>
      </c>
      <c r="P171" s="276">
        <f>N171-O171</f>
        <v>0</v>
      </c>
      <c r="Q171" s="267">
        <f>IF(AA171="국비100%",N171*100%,IF(AA171="시도비100%",N171*0%,IF(AA171="시군구비100%",N171*0%,IF(AA171="국비30%, 시도비70%",N171*30%,IF(AA171="국비30%, 시도비20%, 시군구비50%",N171*30%,IF(AA171="국비50%, 시도비50%",N171*50%,IF(AA171="시도비50%, 시군구비50%",N171*0%,IF(AA171="국비30%, 시도비35%, 시군구비35%",N171*30%))))))))</f>
        <v>0</v>
      </c>
      <c r="R171" s="267">
        <f>IF(AA171="국비100%",N171*0%,IF(AA171="시도비100%",N171*100%,IF(AA171="시군구비100%",N171*0%,IF(AA171="국비30%, 시도비70%",N171*70%,IF(AA171="국비30%, 시도비20%, 시군구비50%",N171*20%,IF(AA171="국비50%, 시도비50%",N171*50%,IF(AA171="시도비50%, 시군구비50%",N171*50%,IF(AA171="국비30%, 시도비35%, 시군구비35%",N171*35%))))))))</f>
        <v>1136820</v>
      </c>
      <c r="S171" s="267">
        <f>IF(AA171="국비100%",N171*0%,IF(AA171="시도비100%",N171*0%,IF(AA171="시군구비100%",N171*100%,IF(AA171="국비30%, 시도비70%",N171*0%,IF(AA171="국비30%, 시도비20%, 시군구비50%",N171*50%,IF(AA171="국비50%, 시도비50%",N171*0%,IF(AA171="시도비50%, 시군구비50%",N171*50%,IF(AA171="국비30%, 시도비35%, 시군구비35%",N171*35%))))))))</f>
        <v>0</v>
      </c>
      <c r="T171" s="267">
        <f>IF(AA171="기타보조금",N171*100%,N171*0%)</f>
        <v>0</v>
      </c>
      <c r="U171" s="267">
        <f>SUM(Q171:T171)</f>
        <v>1136820</v>
      </c>
      <c r="V171" s="267">
        <f>IF(AA171="자부담",N171*100%,N171*0%)</f>
        <v>0</v>
      </c>
      <c r="W171" s="267">
        <f>IF(AA171="후원금",N171*100%,N171*0%)</f>
        <v>0</v>
      </c>
      <c r="X171" s="267">
        <f>IF(AA171="수익사업",N171*100%,N171*0%)</f>
        <v>0</v>
      </c>
      <c r="Y171" s="755">
        <f>SUM(U171:X171)</f>
        <v>1136820</v>
      </c>
      <c r="Z171" s="268" t="s">
        <v>136</v>
      </c>
      <c r="AA171" s="274" t="s">
        <v>412</v>
      </c>
      <c r="AB171" s="274" t="s">
        <v>23</v>
      </c>
      <c r="AC171" s="257" t="s">
        <v>638</v>
      </c>
    </row>
    <row r="172" spans="1:29" ht="20.100000000000001" customHeight="1" x14ac:dyDescent="0.15">
      <c r="A172" s="108"/>
      <c r="B172" s="108"/>
      <c r="C172" s="108"/>
      <c r="D172" s="267"/>
      <c r="E172" s="267"/>
      <c r="F172" s="267"/>
      <c r="G172" s="280"/>
      <c r="H172" s="217">
        <v>1924880</v>
      </c>
      <c r="I172" s="218" t="s">
        <v>22</v>
      </c>
      <c r="J172" s="738">
        <v>0.6</v>
      </c>
      <c r="K172" s="218" t="s">
        <v>22</v>
      </c>
      <c r="L172" s="332">
        <v>1</v>
      </c>
      <c r="M172" s="278" t="s">
        <v>24</v>
      </c>
      <c r="N172" s="217">
        <f>ROUNDUP(H172*J172*L172,-1)</f>
        <v>1154930</v>
      </c>
      <c r="O172" s="267">
        <v>1154930</v>
      </c>
      <c r="P172" s="276">
        <f>N172-O172</f>
        <v>0</v>
      </c>
      <c r="Q172" s="267">
        <f>IF(AA172="국비100%",N172*100%,IF(AA172="시도비100%",N172*0%,IF(AA172="시군구비100%",N172*0%,IF(AA172="국비30%, 시도비70%",N172*30%,IF(AA172="국비30%, 시도비20%, 시군구비50%",N172*30%,IF(AA172="국비50%, 시도비50%",N172*50%,IF(AA172="시도비50%, 시군구비50%",N172*0%,IF(AA172="국비30%, 시도비35%, 시군구비35%",N172*30%))))))))</f>
        <v>0</v>
      </c>
      <c r="R172" s="267">
        <f>IF(AA172="국비100%",N172*0%,IF(AA172="시도비100%",N172*100%,IF(AA172="시군구비100%",N172*0%,IF(AA172="국비30%, 시도비70%",N172*70%,IF(AA172="국비30%, 시도비20%, 시군구비50%",N172*20%,IF(AA172="국비50%, 시도비50%",N172*50%,IF(AA172="시도비50%, 시군구비50%",N172*50%,IF(AA172="국비30%, 시도비35%, 시군구비35%",N172*35%))))))))</f>
        <v>1154930</v>
      </c>
      <c r="S172" s="267">
        <f>IF(AA172="국비100%",N172*0%,IF(AA172="시도비100%",N172*0%,IF(AA172="시군구비100%",N172*100%,IF(AA172="국비30%, 시도비70%",N172*0%,IF(AA172="국비30%, 시도비20%, 시군구비50%",N172*50%,IF(AA172="국비50%, 시도비50%",N172*0%,IF(AA172="시도비50%, 시군구비50%",N172*50%,IF(AA172="국비30%, 시도비35%, 시군구비35%",N172*35%))))))))</f>
        <v>0</v>
      </c>
      <c r="T172" s="267">
        <f>IF(AA172="기타보조금",N172*100%,N172*0%)</f>
        <v>0</v>
      </c>
      <c r="U172" s="267">
        <f>SUM(Q172:T172)</f>
        <v>1154930</v>
      </c>
      <c r="V172" s="267">
        <f>IF(AA172="자부담",N172*100%,N172*0%)</f>
        <v>0</v>
      </c>
      <c r="W172" s="267">
        <f>IF(AA172="후원금",N172*100%,N172*0%)</f>
        <v>0</v>
      </c>
      <c r="X172" s="267">
        <f>IF(AA172="수익사업",N172*100%,N172*0%)</f>
        <v>0</v>
      </c>
      <c r="Y172" s="755">
        <f>SUM(U172:X172)</f>
        <v>1154930</v>
      </c>
      <c r="Z172" s="268" t="s">
        <v>136</v>
      </c>
      <c r="AA172" s="274" t="s">
        <v>412</v>
      </c>
      <c r="AB172" s="274" t="s">
        <v>23</v>
      </c>
      <c r="AC172" s="257" t="s">
        <v>638</v>
      </c>
    </row>
    <row r="173" spans="1:29" ht="20.100000000000001" customHeight="1" x14ac:dyDescent="0.15">
      <c r="A173" s="108"/>
      <c r="B173" s="108"/>
      <c r="C173" s="108"/>
      <c r="D173" s="267"/>
      <c r="E173" s="267"/>
      <c r="F173" s="267"/>
      <c r="G173" s="273" t="s">
        <v>466</v>
      </c>
      <c r="H173" s="217"/>
      <c r="I173" s="218"/>
      <c r="J173" s="219"/>
      <c r="K173" s="218"/>
      <c r="L173" s="331"/>
      <c r="M173" s="278"/>
      <c r="N173" s="740"/>
      <c r="O173" s="341"/>
      <c r="P173" s="276"/>
      <c r="Q173" s="267"/>
      <c r="R173" s="267"/>
      <c r="S173" s="267"/>
      <c r="T173" s="267"/>
      <c r="U173" s="267"/>
      <c r="V173" s="267"/>
      <c r="W173" s="267"/>
      <c r="X173" s="267"/>
      <c r="Y173" s="755"/>
      <c r="Z173" s="268" t="s">
        <v>136</v>
      </c>
      <c r="AA173" s="274" t="s">
        <v>412</v>
      </c>
      <c r="AB173" s="274" t="s">
        <v>23</v>
      </c>
      <c r="AC173" s="257" t="s">
        <v>638</v>
      </c>
    </row>
    <row r="174" spans="1:29" ht="20.100000000000001" customHeight="1" x14ac:dyDescent="0.15">
      <c r="A174" s="108"/>
      <c r="B174" s="108"/>
      <c r="C174" s="108"/>
      <c r="D174" s="267"/>
      <c r="E174" s="267"/>
      <c r="F174" s="267"/>
      <c r="G174" s="280" t="s">
        <v>146</v>
      </c>
      <c r="H174" s="217">
        <f>ROUNDUP(N174/J174,-1)</f>
        <v>96100</v>
      </c>
      <c r="I174" s="218" t="s">
        <v>22</v>
      </c>
      <c r="J174" s="219">
        <v>12</v>
      </c>
      <c r="K174" s="218" t="s">
        <v>22</v>
      </c>
      <c r="L174" s="331">
        <v>1</v>
      </c>
      <c r="M174" s="278" t="s">
        <v>24</v>
      </c>
      <c r="N174" s="183">
        <v>1153150</v>
      </c>
      <c r="O174" s="267">
        <v>717160</v>
      </c>
      <c r="P174" s="276">
        <f>N174-O174</f>
        <v>435990</v>
      </c>
      <c r="Q174" s="267">
        <f>IF(AA174="국비100%",N174*100%,IF(AA174="시도비100%",N174*0%,IF(AA174="시군구비100%",N174*0%,IF(AA174="국비30%, 시도비70%",N174*30%,IF(AA174="국비30%, 시도비20%, 시군구비50%",N174*30%,IF(AA174="국비50%, 시도비50%",N174*50%,IF(AA174="시도비50%, 시군구비50%",N174*0%,IF(AA174="국비30%, 시도비35%, 시군구비35%",N174*30%))))))))</f>
        <v>0</v>
      </c>
      <c r="R174" s="267">
        <f>IF(AA174="국비100%",N174*0%,IF(AA174="시도비100%",N174*100%,IF(AA174="시군구비100%",N174*0%,IF(AA174="국비30%, 시도비70%",N174*70%,IF(AA174="국비30%, 시도비20%, 시군구비50%",N174*20%,IF(AA174="국비50%, 시도비50%",N174*50%,IF(AA174="시도비50%, 시군구비50%",N174*50%,IF(AA174="국비30%, 시도비35%, 시군구비35%",N174*35%))))))))</f>
        <v>1153150</v>
      </c>
      <c r="S174" s="267">
        <f>IF(AA174="국비100%",N174*0%,IF(AA174="시도비100%",N174*0%,IF(AA174="시군구비100%",N174*100%,IF(AA174="국비30%, 시도비70%",N174*0%,IF(AA174="국비30%, 시도비20%, 시군구비50%",N174*50%,IF(AA174="국비50%, 시도비50%",N174*0%,IF(AA174="시도비50%, 시군구비50%",N174*50%,IF(AA174="국비30%, 시도비35%, 시군구비35%",N174*35%))))))))</f>
        <v>0</v>
      </c>
      <c r="T174" s="267">
        <f>IF(AA174="기타보조금",N174*100%,N174*0%)</f>
        <v>0</v>
      </c>
      <c r="U174" s="267">
        <f>SUM(Q174:T174)</f>
        <v>1153150</v>
      </c>
      <c r="V174" s="267">
        <f>IF(AA174="자부담",N174*100%,N174*0%)</f>
        <v>0</v>
      </c>
      <c r="W174" s="267">
        <f>IF(AA174="후원금",N174*100%,N174*0%)</f>
        <v>0</v>
      </c>
      <c r="X174" s="267">
        <f>IF(AA174="수익사업",N174*100%,N174*0%)</f>
        <v>0</v>
      </c>
      <c r="Y174" s="755">
        <f>SUM(U174:X174)</f>
        <v>1153150</v>
      </c>
      <c r="Z174" s="268" t="s">
        <v>136</v>
      </c>
      <c r="AA174" s="274" t="s">
        <v>412</v>
      </c>
      <c r="AB174" s="274" t="s">
        <v>23</v>
      </c>
      <c r="AC174" s="257" t="s">
        <v>638</v>
      </c>
    </row>
    <row r="175" spans="1:29" ht="20.100000000000001" customHeight="1" x14ac:dyDescent="0.15">
      <c r="A175" s="108"/>
      <c r="B175" s="108"/>
      <c r="C175" s="108"/>
      <c r="D175" s="267"/>
      <c r="E175" s="267"/>
      <c r="F175" s="267"/>
      <c r="G175" s="273" t="s">
        <v>482</v>
      </c>
      <c r="H175" s="217"/>
      <c r="I175" s="218"/>
      <c r="J175" s="219"/>
      <c r="K175" s="218"/>
      <c r="L175" s="331"/>
      <c r="M175" s="278"/>
      <c r="N175" s="740"/>
      <c r="O175" s="341"/>
      <c r="P175" s="276"/>
      <c r="Q175" s="267"/>
      <c r="R175" s="267"/>
      <c r="S175" s="267"/>
      <c r="T175" s="267"/>
      <c r="U175" s="267"/>
      <c r="V175" s="267"/>
      <c r="W175" s="267"/>
      <c r="X175" s="267"/>
      <c r="Y175" s="755"/>
      <c r="Z175" s="268" t="s">
        <v>101</v>
      </c>
      <c r="AA175" s="274" t="s">
        <v>412</v>
      </c>
      <c r="AB175" s="274" t="s">
        <v>23</v>
      </c>
      <c r="AC175" s="257" t="s">
        <v>638</v>
      </c>
    </row>
    <row r="176" spans="1:29" ht="20.100000000000001" customHeight="1" x14ac:dyDescent="0.15">
      <c r="A176" s="108"/>
      <c r="B176" s="108"/>
      <c r="C176" s="108"/>
      <c r="D176" s="267"/>
      <c r="E176" s="267"/>
      <c r="F176" s="267"/>
      <c r="G176" s="280" t="s">
        <v>146</v>
      </c>
      <c r="H176" s="217">
        <v>269300</v>
      </c>
      <c r="I176" s="218" t="s">
        <v>22</v>
      </c>
      <c r="J176" s="219">
        <v>8</v>
      </c>
      <c r="K176" s="218" t="s">
        <v>22</v>
      </c>
      <c r="L176" s="331">
        <v>1</v>
      </c>
      <c r="M176" s="278" t="s">
        <v>24</v>
      </c>
      <c r="N176" s="217">
        <f>ROUNDUP(H176*J176*L176,-1)</f>
        <v>2154400</v>
      </c>
      <c r="O176" s="267">
        <v>2154400</v>
      </c>
      <c r="P176" s="276">
        <f>N176-O176</f>
        <v>0</v>
      </c>
      <c r="Q176" s="267">
        <f>IF(AA176="국비100%",N176*100%,IF(AA176="시도비100%",N176*0%,IF(AA176="시군구비100%",N176*0%,IF(AA176="국비30%, 시도비70%",N176*30%,IF(AA176="국비30%, 시도비20%, 시군구비50%",N176*30%,IF(AA176="국비50%, 시도비50%",N176*50%,IF(AA176="시도비50%, 시군구비50%",N176*0%,IF(AA176="국비30%, 시도비35%, 시군구비35%",N176*30%))))))))</f>
        <v>0</v>
      </c>
      <c r="R176" s="267">
        <f>IF(AA176="국비100%",N176*0%,IF(AA176="시도비100%",N176*100%,IF(AA176="시군구비100%",N176*0%,IF(AA176="국비30%, 시도비70%",N176*70%,IF(AA176="국비30%, 시도비20%, 시군구비50%",N176*20%,IF(AA176="국비50%, 시도비50%",N176*50%,IF(AA176="시도비50%, 시군구비50%",N176*50%,IF(AA176="국비30%, 시도비35%, 시군구비35%",N176*35%))))))))</f>
        <v>2154400</v>
      </c>
      <c r="S176" s="267">
        <f>IF(AA176="국비100%",N176*0%,IF(AA176="시도비100%",N176*0%,IF(AA176="시군구비100%",N176*100%,IF(AA176="국비30%, 시도비70%",N176*0%,IF(AA176="국비30%, 시도비20%, 시군구비50%",N176*50%,IF(AA176="국비50%, 시도비50%",N176*0%,IF(AA176="시도비50%, 시군구비50%",N176*50%,IF(AA176="국비30%, 시도비35%, 시군구비35%",N176*35%))))))))</f>
        <v>0</v>
      </c>
      <c r="T176" s="267">
        <f>IF(AA176="기타보조금",N176*100%,N176*0%)</f>
        <v>0</v>
      </c>
      <c r="U176" s="267">
        <f>SUM(Q176:T176)</f>
        <v>2154400</v>
      </c>
      <c r="V176" s="267">
        <f>IF(AA176="자부담",N176*100%,N176*0%)</f>
        <v>0</v>
      </c>
      <c r="W176" s="267">
        <f>IF(AA176="후원금",N176*100%,N176*0%)</f>
        <v>0</v>
      </c>
      <c r="X176" s="267">
        <f>IF(AA176="수익사업",N176*100%,N176*0%)</f>
        <v>0</v>
      </c>
      <c r="Y176" s="755">
        <f>SUM(U176:X176)</f>
        <v>2154400</v>
      </c>
      <c r="Z176" s="268" t="s">
        <v>101</v>
      </c>
      <c r="AA176" s="274" t="s">
        <v>412</v>
      </c>
      <c r="AB176" s="274" t="s">
        <v>23</v>
      </c>
      <c r="AC176" s="257" t="s">
        <v>638</v>
      </c>
    </row>
    <row r="177" spans="1:29" ht="20.100000000000001" customHeight="1" x14ac:dyDescent="0.15">
      <c r="A177" s="108"/>
      <c r="B177" s="108"/>
      <c r="C177" s="108"/>
      <c r="D177" s="267"/>
      <c r="E177" s="267"/>
      <c r="F177" s="267"/>
      <c r="G177" s="280"/>
      <c r="H177" s="217">
        <v>250120</v>
      </c>
      <c r="I177" s="218" t="s">
        <v>22</v>
      </c>
      <c r="J177" s="219">
        <v>4</v>
      </c>
      <c r="K177" s="218" t="s">
        <v>22</v>
      </c>
      <c r="L177" s="331">
        <v>1</v>
      </c>
      <c r="M177" s="278" t="s">
        <v>24</v>
      </c>
      <c r="N177" s="217">
        <f>ROUNDUP(H177*J177*L177,-1)</f>
        <v>1000480</v>
      </c>
      <c r="O177" s="267">
        <v>500240</v>
      </c>
      <c r="P177" s="276">
        <f>N177-O177</f>
        <v>500240</v>
      </c>
      <c r="Q177" s="267">
        <f>IF(AA177="국비100%",N177*100%,IF(AA177="시도비100%",N177*0%,IF(AA177="시군구비100%",N177*0%,IF(AA177="국비30%, 시도비70%",N177*30%,IF(AA177="국비30%, 시도비20%, 시군구비50%",N177*30%,IF(AA177="국비50%, 시도비50%",N177*50%,IF(AA177="시도비50%, 시군구비50%",N177*0%,IF(AA177="국비30%, 시도비35%, 시군구비35%",N177*30%))))))))</f>
        <v>0</v>
      </c>
      <c r="R177" s="267">
        <f>IF(AA177="국비100%",N177*0%,IF(AA177="시도비100%",N177*100%,IF(AA177="시군구비100%",N177*0%,IF(AA177="국비30%, 시도비70%",N177*70%,IF(AA177="국비30%, 시도비20%, 시군구비50%",N177*20%,IF(AA177="국비50%, 시도비50%",N177*50%,IF(AA177="시도비50%, 시군구비50%",N177*50%,IF(AA177="국비30%, 시도비35%, 시군구비35%",N177*35%))))))))</f>
        <v>1000480</v>
      </c>
      <c r="S177" s="267">
        <f>IF(AA177="국비100%",N177*0%,IF(AA177="시도비100%",N177*0%,IF(AA177="시군구비100%",N177*100%,IF(AA177="국비30%, 시도비70%",N177*0%,IF(AA177="국비30%, 시도비20%, 시군구비50%",N177*50%,IF(AA177="국비50%, 시도비50%",N177*0%,IF(AA177="시도비50%, 시군구비50%",N177*50%,IF(AA177="국비30%, 시도비35%, 시군구비35%",N177*35%))))))))</f>
        <v>0</v>
      </c>
      <c r="T177" s="267">
        <f>IF(AA177="기타보조금",N177*100%,N177*0%)</f>
        <v>0</v>
      </c>
      <c r="U177" s="267">
        <f>SUM(Q177:T177)</f>
        <v>1000480</v>
      </c>
      <c r="V177" s="267">
        <f>IF(AA177="자부담",N177*100%,N177*0%)</f>
        <v>0</v>
      </c>
      <c r="W177" s="267">
        <f>IF(AA177="후원금",N177*100%,N177*0%)</f>
        <v>0</v>
      </c>
      <c r="X177" s="267">
        <f>IF(AA177="수익사업",N177*100%,N177*0%)</f>
        <v>0</v>
      </c>
      <c r="Y177" s="755">
        <f>SUM(U177:X177)</f>
        <v>1000480</v>
      </c>
      <c r="Z177" s="268" t="s">
        <v>101</v>
      </c>
      <c r="AA177" s="274" t="s">
        <v>412</v>
      </c>
      <c r="AB177" s="274" t="s">
        <v>23</v>
      </c>
      <c r="AC177" s="257" t="s">
        <v>638</v>
      </c>
    </row>
    <row r="178" spans="1:29" ht="20.100000000000001" customHeight="1" x14ac:dyDescent="0.15">
      <c r="A178" s="108"/>
      <c r="B178" s="108"/>
      <c r="C178" s="108"/>
      <c r="D178" s="267"/>
      <c r="E178" s="267"/>
      <c r="F178" s="267"/>
      <c r="G178" s="739" t="s">
        <v>463</v>
      </c>
      <c r="H178" s="217"/>
      <c r="I178" s="218"/>
      <c r="J178" s="219"/>
      <c r="K178" s="218"/>
      <c r="L178" s="331"/>
      <c r="M178" s="278"/>
      <c r="N178" s="740"/>
      <c r="O178" s="341"/>
      <c r="P178" s="276"/>
      <c r="Q178" s="267"/>
      <c r="R178" s="267"/>
      <c r="S178" s="267"/>
      <c r="T178" s="267"/>
      <c r="U178" s="267"/>
      <c r="V178" s="267"/>
      <c r="W178" s="267"/>
      <c r="X178" s="267"/>
      <c r="Y178" s="755"/>
      <c r="Z178" s="268"/>
      <c r="AA178" s="274"/>
      <c r="AB178" s="274"/>
    </row>
    <row r="179" spans="1:29" ht="20.100000000000001" customHeight="1" x14ac:dyDescent="0.15">
      <c r="A179" s="108"/>
      <c r="B179" s="108"/>
      <c r="C179" s="108"/>
      <c r="D179" s="267"/>
      <c r="E179" s="267"/>
      <c r="F179" s="267"/>
      <c r="G179" s="273" t="s">
        <v>449</v>
      </c>
      <c r="H179" s="217">
        <v>100000</v>
      </c>
      <c r="I179" s="218" t="s">
        <v>22</v>
      </c>
      <c r="J179" s="219">
        <v>12</v>
      </c>
      <c r="K179" s="218" t="s">
        <v>22</v>
      </c>
      <c r="L179" s="331">
        <v>1</v>
      </c>
      <c r="M179" s="278" t="s">
        <v>24</v>
      </c>
      <c r="N179" s="217">
        <f>SUM(H179*J179*L179)</f>
        <v>1200000</v>
      </c>
      <c r="O179" s="267">
        <v>1000000</v>
      </c>
      <c r="P179" s="276">
        <f>N179-O179</f>
        <v>200000</v>
      </c>
      <c r="Q179" s="267">
        <f>IF(AA179="국비100%",N179*100%,IF(AA179="시도비100%",N179*0%,IF(AA179="시군구비100%",N179*0%,IF(AA179="국비30%, 시도비70%",N179*30%,IF(AA179="국비30%, 시도비20%, 시군구비50%",N179*30%,IF(AA179="국비50%, 시도비50%",N179*50%,IF(AA179="시도비50%, 시군구비50%",N179*0%,IF(AA179="국비30%, 시도비35%, 시군구비35%",N179*30%))))))))</f>
        <v>0</v>
      </c>
      <c r="R179" s="267">
        <f>IF(AA179="국비100%",N179*0%,IF(AA179="시도비100%",N179*100%,IF(AA179="시군구비100%",N179*0%,IF(AA179="국비30%, 시도비70%",N179*70%,IF(AA179="국비30%, 시도비20%, 시군구비50%",N179*20%,IF(AA179="국비50%, 시도비50%",N179*50%,IF(AA179="시도비50%, 시군구비50%",N179*50%,IF(AA179="국비30%, 시도비35%, 시군구비35%",N179*35%))))))))</f>
        <v>1200000</v>
      </c>
      <c r="S179" s="267">
        <f>IF(AA179="국비100%",N179*0%,IF(AA179="시도비100%",N179*0%,IF(AA179="시군구비100%",N179*100%,IF(AA179="국비30%, 시도비70%",N179*0%,IF(AA179="국비30%, 시도비20%, 시군구비50%",N179*50%,IF(AA179="국비50%, 시도비50%",N179*0%,IF(AA179="시도비50%, 시군구비50%",N179*50%,IF(AA179="국비30%, 시도비35%, 시군구비35%",N179*35%))))))))</f>
        <v>0</v>
      </c>
      <c r="T179" s="267">
        <f>IF(AA179="기타보조금",N179*100%,N179*0%)</f>
        <v>0</v>
      </c>
      <c r="U179" s="267">
        <f>SUM(Q179:T179)</f>
        <v>1200000</v>
      </c>
      <c r="V179" s="267">
        <f>IF(AA179="자부담",N179*100%,N179*0%)</f>
        <v>0</v>
      </c>
      <c r="W179" s="267">
        <f>IF(AA179="후원금",N179*100%,N179*0%)</f>
        <v>0</v>
      </c>
      <c r="X179" s="267">
        <f>IF(AA179="수익사업",N179*100%,N179*0%)</f>
        <v>0</v>
      </c>
      <c r="Y179" s="755">
        <f>SUM(U179:X179)</f>
        <v>1200000</v>
      </c>
      <c r="Z179" s="268" t="s">
        <v>136</v>
      </c>
      <c r="AA179" s="274" t="s">
        <v>412</v>
      </c>
      <c r="AB179" s="274" t="s">
        <v>23</v>
      </c>
      <c r="AC179" s="257" t="s">
        <v>638</v>
      </c>
    </row>
    <row r="180" spans="1:29" ht="20.100000000000001" customHeight="1" x14ac:dyDescent="0.15">
      <c r="A180" s="108"/>
      <c r="B180" s="108"/>
      <c r="C180" s="108"/>
      <c r="D180" s="267"/>
      <c r="E180" s="267"/>
      <c r="F180" s="267"/>
      <c r="G180" s="273" t="s">
        <v>416</v>
      </c>
      <c r="H180" s="217">
        <v>2030100</v>
      </c>
      <c r="I180" s="218" t="s">
        <v>22</v>
      </c>
      <c r="J180" s="738">
        <v>0.6</v>
      </c>
      <c r="K180" s="218" t="s">
        <v>22</v>
      </c>
      <c r="L180" s="332">
        <v>1</v>
      </c>
      <c r="M180" s="278" t="s">
        <v>24</v>
      </c>
      <c r="N180" s="217">
        <f>ROUNDUP(H180*J180*L180,-1)</f>
        <v>1218060</v>
      </c>
      <c r="O180" s="267">
        <v>1218060</v>
      </c>
      <c r="P180" s="276">
        <f>N180-O180</f>
        <v>0</v>
      </c>
      <c r="Q180" s="267">
        <f>IF(AA180="국비100%",N180*100%,IF(AA180="시도비100%",N180*0%,IF(AA180="시군구비100%",N180*0%,IF(AA180="국비30%, 시도비70%",N180*30%,IF(AA180="국비30%, 시도비20%, 시군구비50%",N180*30%,IF(AA180="국비50%, 시도비50%",N180*50%,IF(AA180="시도비50%, 시군구비50%",N180*0%,IF(AA180="국비30%, 시도비35%, 시군구비35%",N180*30%))))))))</f>
        <v>0</v>
      </c>
      <c r="R180" s="267">
        <f>IF(AA180="국비100%",N180*0%,IF(AA180="시도비100%",N180*100%,IF(AA180="시군구비100%",N180*0%,IF(AA180="국비30%, 시도비70%",N180*70%,IF(AA180="국비30%, 시도비20%, 시군구비50%",N180*20%,IF(AA180="국비50%, 시도비50%",N180*50%,IF(AA180="시도비50%, 시군구비50%",N180*50%,IF(AA180="국비30%, 시도비35%, 시군구비35%",N180*35%))))))))</f>
        <v>1218060</v>
      </c>
      <c r="S180" s="267">
        <f>IF(AA180="국비100%",N180*0%,IF(AA180="시도비100%",N180*0%,IF(AA180="시군구비100%",N180*100%,IF(AA180="국비30%, 시도비70%",N180*0%,IF(AA180="국비30%, 시도비20%, 시군구비50%",N180*50%,IF(AA180="국비50%, 시도비50%",N180*0%,IF(AA180="시도비50%, 시군구비50%",N180*50%,IF(AA180="국비30%, 시도비35%, 시군구비35%",N180*35%))))))))</f>
        <v>0</v>
      </c>
      <c r="T180" s="267">
        <f>IF(AA180="기타보조금",N180*100%,N180*0%)</f>
        <v>0</v>
      </c>
      <c r="U180" s="267">
        <f>SUM(Q180:T180)</f>
        <v>1218060</v>
      </c>
      <c r="V180" s="267">
        <f>IF(AA180="자부담",N180*100%,N180*0%)</f>
        <v>0</v>
      </c>
      <c r="W180" s="267">
        <f>IF(AA180="후원금",N180*100%,N180*0%)</f>
        <v>0</v>
      </c>
      <c r="X180" s="267">
        <f>IF(AA180="수익사업",N180*100%,N180*0%)</f>
        <v>0</v>
      </c>
      <c r="Y180" s="755">
        <f>SUM(U180:X180)</f>
        <v>1218060</v>
      </c>
      <c r="Z180" s="268" t="s">
        <v>136</v>
      </c>
      <c r="AA180" s="274" t="s">
        <v>412</v>
      </c>
      <c r="AB180" s="274" t="s">
        <v>23</v>
      </c>
      <c r="AC180" s="257" t="s">
        <v>638</v>
      </c>
    </row>
    <row r="181" spans="1:29" ht="20.100000000000001" customHeight="1" x14ac:dyDescent="0.15">
      <c r="A181" s="108"/>
      <c r="B181" s="108"/>
      <c r="C181" s="108"/>
      <c r="D181" s="267"/>
      <c r="E181" s="267"/>
      <c r="F181" s="267"/>
      <c r="G181" s="280"/>
      <c r="H181" s="217">
        <v>2103060</v>
      </c>
      <c r="I181" s="218" t="s">
        <v>22</v>
      </c>
      <c r="J181" s="738">
        <v>0.6</v>
      </c>
      <c r="K181" s="218" t="s">
        <v>22</v>
      </c>
      <c r="L181" s="332">
        <v>1</v>
      </c>
      <c r="M181" s="278" t="s">
        <v>24</v>
      </c>
      <c r="N181" s="217">
        <f>ROUNDUP(H181*J181*L181,-1)</f>
        <v>1261840</v>
      </c>
      <c r="O181" s="267">
        <v>1261840</v>
      </c>
      <c r="P181" s="276">
        <f>N181-O181</f>
        <v>0</v>
      </c>
      <c r="Q181" s="267">
        <f>IF(AA181="국비100%",N181*100%,IF(AA181="시도비100%",N181*0%,IF(AA181="시군구비100%",N181*0%,IF(AA181="국비30%, 시도비70%",N181*30%,IF(AA181="국비30%, 시도비20%, 시군구비50%",N181*30%,IF(AA181="국비50%, 시도비50%",N181*50%,IF(AA181="시도비50%, 시군구비50%",N181*0%,IF(AA181="국비30%, 시도비35%, 시군구비35%",N181*30%))))))))</f>
        <v>0</v>
      </c>
      <c r="R181" s="267">
        <f>IF(AA181="국비100%",N181*0%,IF(AA181="시도비100%",N181*100%,IF(AA181="시군구비100%",N181*0%,IF(AA181="국비30%, 시도비70%",N181*70%,IF(AA181="국비30%, 시도비20%, 시군구비50%",N181*20%,IF(AA181="국비50%, 시도비50%",N181*50%,IF(AA181="시도비50%, 시군구비50%",N181*50%,IF(AA181="국비30%, 시도비35%, 시군구비35%",N181*35%))))))))</f>
        <v>1261840</v>
      </c>
      <c r="S181" s="267">
        <f>IF(AA181="국비100%",N181*0%,IF(AA181="시도비100%",N181*0%,IF(AA181="시군구비100%",N181*100%,IF(AA181="국비30%, 시도비70%",N181*0%,IF(AA181="국비30%, 시도비20%, 시군구비50%",N181*50%,IF(AA181="국비50%, 시도비50%",N181*0%,IF(AA181="시도비50%, 시군구비50%",N181*50%,IF(AA181="국비30%, 시도비35%, 시군구비35%",N181*35%))))))))</f>
        <v>0</v>
      </c>
      <c r="T181" s="267">
        <f>IF(AA181="기타보조금",N181*100%,N181*0%)</f>
        <v>0</v>
      </c>
      <c r="U181" s="267">
        <f>SUM(Q181:T181)</f>
        <v>1261840</v>
      </c>
      <c r="V181" s="267">
        <f>IF(AA181="자부담",N181*100%,N181*0%)</f>
        <v>0</v>
      </c>
      <c r="W181" s="267">
        <f>IF(AA181="후원금",N181*100%,N181*0%)</f>
        <v>0</v>
      </c>
      <c r="X181" s="267">
        <f>IF(AA181="수익사업",N181*100%,N181*0%)</f>
        <v>0</v>
      </c>
      <c r="Y181" s="755">
        <f>SUM(U181:X181)</f>
        <v>1261840</v>
      </c>
      <c r="Z181" s="268" t="s">
        <v>136</v>
      </c>
      <c r="AA181" s="274" t="s">
        <v>412</v>
      </c>
      <c r="AB181" s="274" t="s">
        <v>23</v>
      </c>
      <c r="AC181" s="257" t="s">
        <v>638</v>
      </c>
    </row>
    <row r="182" spans="1:29" ht="20.100000000000001" customHeight="1" x14ac:dyDescent="0.15">
      <c r="A182" s="108"/>
      <c r="B182" s="108"/>
      <c r="C182" s="108"/>
      <c r="D182" s="267"/>
      <c r="E182" s="267"/>
      <c r="F182" s="267"/>
      <c r="G182" s="273" t="s">
        <v>457</v>
      </c>
      <c r="H182" s="217">
        <v>20000</v>
      </c>
      <c r="I182" s="218" t="s">
        <v>22</v>
      </c>
      <c r="J182" s="219">
        <v>12</v>
      </c>
      <c r="K182" s="334" t="s">
        <v>22</v>
      </c>
      <c r="L182" s="331">
        <v>1</v>
      </c>
      <c r="M182" s="278" t="s">
        <v>24</v>
      </c>
      <c r="N182" s="217">
        <f>SUM(H182*J182*L182)</f>
        <v>240000</v>
      </c>
      <c r="O182" s="267">
        <v>200000</v>
      </c>
      <c r="P182" s="276">
        <f>N182-O182</f>
        <v>40000</v>
      </c>
      <c r="Q182" s="267">
        <f>IF(AA182="국비100%",N182*100%,IF(AA182="시도비100%",N182*0%,IF(AA182="시군구비100%",N182*0%,IF(AA182="국비30%, 시도비70%",N182*30%,IF(AA182="국비30%, 시도비20%, 시군구비50%",N182*30%,IF(AA182="국비50%, 시도비50%",N182*50%,IF(AA182="시도비50%, 시군구비50%",N182*0%,IF(AA182="국비30%, 시도비35%, 시군구비35%",N182*30%))))))))</f>
        <v>0</v>
      </c>
      <c r="R182" s="267">
        <f>IF(AA182="국비100%",N182*0%,IF(AA182="시도비100%",N182*100%,IF(AA182="시군구비100%",N182*0%,IF(AA182="국비30%, 시도비70%",N182*70%,IF(AA182="국비30%, 시도비20%, 시군구비50%",N182*20%,IF(AA182="국비50%, 시도비50%",N182*50%,IF(AA182="시도비50%, 시군구비50%",N182*50%,IF(AA182="국비30%, 시도비35%, 시군구비35%",N182*35%))))))))</f>
        <v>240000</v>
      </c>
      <c r="S182" s="267">
        <f>IF(AA182="국비100%",N182*0%,IF(AA182="시도비100%",N182*0%,IF(AA182="시군구비100%",N182*100%,IF(AA182="국비30%, 시도비70%",N182*0%,IF(AA182="국비30%, 시도비20%, 시군구비50%",N182*50%,IF(AA182="국비50%, 시도비50%",N182*0%,IF(AA182="시도비50%, 시군구비50%",N182*50%,IF(AA182="국비30%, 시도비35%, 시군구비35%",N182*35%))))))))</f>
        <v>0</v>
      </c>
      <c r="T182" s="267">
        <f>IF(AA182="기타보조금",N182*100%,N182*0%)</f>
        <v>0</v>
      </c>
      <c r="U182" s="267">
        <f>SUM(Q182:T182)</f>
        <v>240000</v>
      </c>
      <c r="V182" s="267">
        <f>IF(AA182="자부담",N182*100%,N182*0%)</f>
        <v>0</v>
      </c>
      <c r="W182" s="267">
        <f>IF(AA182="후원금",N182*100%,N182*0%)</f>
        <v>0</v>
      </c>
      <c r="X182" s="267">
        <f>IF(AA182="수익사업",N182*100%,N182*0%)</f>
        <v>0</v>
      </c>
      <c r="Y182" s="755">
        <f>SUM(U182:X182)</f>
        <v>240000</v>
      </c>
      <c r="Z182" s="268" t="s">
        <v>136</v>
      </c>
      <c r="AA182" s="274" t="s">
        <v>412</v>
      </c>
      <c r="AB182" s="274" t="s">
        <v>23</v>
      </c>
      <c r="AC182" s="257" t="s">
        <v>638</v>
      </c>
    </row>
    <row r="183" spans="1:29" ht="20.100000000000001" customHeight="1" x14ac:dyDescent="0.15">
      <c r="A183" s="108"/>
      <c r="B183" s="108"/>
      <c r="C183" s="108"/>
      <c r="D183" s="267"/>
      <c r="E183" s="267"/>
      <c r="F183" s="267"/>
      <c r="G183" s="273" t="s">
        <v>466</v>
      </c>
      <c r="H183" s="217">
        <f>ROUNDUP(N183/J183,-1)</f>
        <v>106080</v>
      </c>
      <c r="I183" s="218" t="s">
        <v>22</v>
      </c>
      <c r="J183" s="219">
        <v>12</v>
      </c>
      <c r="K183" s="218" t="s">
        <v>22</v>
      </c>
      <c r="L183" s="331">
        <v>1</v>
      </c>
      <c r="M183" s="278" t="s">
        <v>24</v>
      </c>
      <c r="N183" s="183">
        <v>1272940</v>
      </c>
      <c r="O183" s="267">
        <v>877640</v>
      </c>
      <c r="P183" s="276">
        <f>N183-O183</f>
        <v>395300</v>
      </c>
      <c r="Q183" s="267">
        <f>IF(AA183="국비100%",N183*100%,IF(AA183="시도비100%",N183*0%,IF(AA183="시군구비100%",N183*0%,IF(AA183="국비30%, 시도비70%",N183*30%,IF(AA183="국비30%, 시도비20%, 시군구비50%",N183*30%,IF(AA183="국비50%, 시도비50%",N183*50%,IF(AA183="시도비50%, 시군구비50%",N183*0%,IF(AA183="국비30%, 시도비35%, 시군구비35%",N183*30%))))))))</f>
        <v>0</v>
      </c>
      <c r="R183" s="267">
        <f>IF(AA183="국비100%",N183*0%,IF(AA183="시도비100%",N183*100%,IF(AA183="시군구비100%",N183*0%,IF(AA183="국비30%, 시도비70%",N183*70%,IF(AA183="국비30%, 시도비20%, 시군구비50%",N183*20%,IF(AA183="국비50%, 시도비50%",N183*50%,IF(AA183="시도비50%, 시군구비50%",N183*50%,IF(AA183="국비30%, 시도비35%, 시군구비35%",N183*35%))))))))</f>
        <v>1272940</v>
      </c>
      <c r="S183" s="267">
        <f>IF(AA183="국비100%",N183*0%,IF(AA183="시도비100%",N183*0%,IF(AA183="시군구비100%",N183*100%,IF(AA183="국비30%, 시도비70%",N183*0%,IF(AA183="국비30%, 시도비20%, 시군구비50%",N183*50%,IF(AA183="국비50%, 시도비50%",N183*0%,IF(AA183="시도비50%, 시군구비50%",N183*50%,IF(AA183="국비30%, 시도비35%, 시군구비35%",N183*35%))))))))</f>
        <v>0</v>
      </c>
      <c r="T183" s="267">
        <f>IF(AA183="기타보조금",N183*100%,N183*0%)</f>
        <v>0</v>
      </c>
      <c r="U183" s="267">
        <f>SUM(Q183:T183)</f>
        <v>1272940</v>
      </c>
      <c r="V183" s="267">
        <f>IF(AA183="자부담",N183*100%,N183*0%)</f>
        <v>0</v>
      </c>
      <c r="W183" s="267">
        <f>IF(AA183="후원금",N183*100%,N183*0%)</f>
        <v>0</v>
      </c>
      <c r="X183" s="267">
        <f>IF(AA183="수익사업",N183*100%,N183*0%)</f>
        <v>0</v>
      </c>
      <c r="Y183" s="755">
        <f>SUM(U183:X183)</f>
        <v>1272940</v>
      </c>
      <c r="Z183" s="268" t="s">
        <v>136</v>
      </c>
      <c r="AA183" s="274" t="s">
        <v>412</v>
      </c>
      <c r="AB183" s="274" t="s">
        <v>23</v>
      </c>
      <c r="AC183" s="257" t="s">
        <v>638</v>
      </c>
    </row>
    <row r="184" spans="1:29" ht="20.100000000000001" customHeight="1" x14ac:dyDescent="0.15">
      <c r="A184" s="108"/>
      <c r="B184" s="108"/>
      <c r="C184" s="108"/>
      <c r="D184" s="267"/>
      <c r="E184" s="267"/>
      <c r="F184" s="267"/>
      <c r="G184" s="739" t="s">
        <v>483</v>
      </c>
      <c r="H184" s="217"/>
      <c r="I184" s="218"/>
      <c r="J184" s="219"/>
      <c r="K184" s="218"/>
      <c r="L184" s="331"/>
      <c r="M184" s="278"/>
      <c r="N184" s="740"/>
      <c r="O184" s="341"/>
      <c r="P184" s="276"/>
      <c r="Q184" s="267"/>
      <c r="R184" s="267"/>
      <c r="S184" s="267"/>
      <c r="T184" s="267"/>
      <c r="U184" s="267"/>
      <c r="V184" s="267"/>
      <c r="W184" s="267"/>
      <c r="X184" s="267"/>
      <c r="Y184" s="755"/>
      <c r="Z184" s="268"/>
      <c r="AA184" s="274"/>
      <c r="AB184" s="274"/>
    </row>
    <row r="185" spans="1:29" ht="20.100000000000001" customHeight="1" x14ac:dyDescent="0.15">
      <c r="A185" s="108"/>
      <c r="B185" s="108"/>
      <c r="C185" s="108"/>
      <c r="D185" s="267"/>
      <c r="E185" s="267"/>
      <c r="F185" s="267"/>
      <c r="G185" s="273" t="s">
        <v>449</v>
      </c>
      <c r="H185" s="217">
        <v>100000</v>
      </c>
      <c r="I185" s="218" t="s">
        <v>22</v>
      </c>
      <c r="J185" s="219">
        <v>12</v>
      </c>
      <c r="K185" s="218" t="s">
        <v>22</v>
      </c>
      <c r="L185" s="331">
        <v>2</v>
      </c>
      <c r="M185" s="278" t="s">
        <v>24</v>
      </c>
      <c r="N185" s="217">
        <f>SUM(H185*J185*L185)</f>
        <v>2400000</v>
      </c>
      <c r="O185" s="267">
        <v>2000000</v>
      </c>
      <c r="P185" s="276">
        <f t="shared" ref="P185:P191" si="92">N185-O185</f>
        <v>400000</v>
      </c>
      <c r="Q185" s="267">
        <f t="shared" ref="Q185:Q191" si="93">IF(AA185="국비100%",N185*100%,IF(AA185="시도비100%",N185*0%,IF(AA185="시군구비100%",N185*0%,IF(AA185="국비30%, 시도비70%",N185*30%,IF(AA185="국비30%, 시도비20%, 시군구비50%",N185*30%,IF(AA185="국비50%, 시도비50%",N185*50%,IF(AA185="시도비50%, 시군구비50%",N185*0%,IF(AA185="국비30%, 시도비35%, 시군구비35%",N185*30%))))))))</f>
        <v>0</v>
      </c>
      <c r="R185" s="267">
        <f t="shared" ref="R185:R191" si="94">IF(AA185="국비100%",N185*0%,IF(AA185="시도비100%",N185*100%,IF(AA185="시군구비100%",N185*0%,IF(AA185="국비30%, 시도비70%",N185*70%,IF(AA185="국비30%, 시도비20%, 시군구비50%",N185*20%,IF(AA185="국비50%, 시도비50%",N185*50%,IF(AA185="시도비50%, 시군구비50%",N185*50%,IF(AA185="국비30%, 시도비35%, 시군구비35%",N185*35%))))))))</f>
        <v>2400000</v>
      </c>
      <c r="S185" s="267">
        <f t="shared" ref="S185:S191" si="95">IF(AA185="국비100%",N185*0%,IF(AA185="시도비100%",N185*0%,IF(AA185="시군구비100%",N185*100%,IF(AA185="국비30%, 시도비70%",N185*0%,IF(AA185="국비30%, 시도비20%, 시군구비50%",N185*50%,IF(AA185="국비50%, 시도비50%",N185*0%,IF(AA185="시도비50%, 시군구비50%",N185*50%,IF(AA185="국비30%, 시도비35%, 시군구비35%",N185*35%))))))))</f>
        <v>0</v>
      </c>
      <c r="T185" s="267">
        <f t="shared" ref="T185:T191" si="96">IF(AA185="기타보조금",N185*100%,N185*0%)</f>
        <v>0</v>
      </c>
      <c r="U185" s="267">
        <f t="shared" ref="U185:U191" si="97">SUM(Q185:T185)</f>
        <v>2400000</v>
      </c>
      <c r="V185" s="267">
        <f t="shared" ref="V185:V191" si="98">IF(AA185="자부담",N185*100%,N185*0%)</f>
        <v>0</v>
      </c>
      <c r="W185" s="267">
        <f t="shared" ref="W185:W191" si="99">IF(AA185="후원금",N185*100%,N185*0%)</f>
        <v>0</v>
      </c>
      <c r="X185" s="267">
        <f t="shared" ref="X185:X191" si="100">IF(AA185="수익사업",N185*100%,N185*0%)</f>
        <v>0</v>
      </c>
      <c r="Y185" s="755">
        <f t="shared" ref="Y185:Y191" si="101">SUM(U185:X185)</f>
        <v>2400000</v>
      </c>
      <c r="Z185" s="268" t="s">
        <v>136</v>
      </c>
      <c r="AA185" s="274" t="s">
        <v>412</v>
      </c>
      <c r="AB185" s="274" t="s">
        <v>23</v>
      </c>
      <c r="AC185" s="257" t="s">
        <v>638</v>
      </c>
    </row>
    <row r="186" spans="1:29" ht="20.100000000000001" customHeight="1" x14ac:dyDescent="0.15">
      <c r="A186" s="108"/>
      <c r="B186" s="108"/>
      <c r="C186" s="108"/>
      <c r="D186" s="267"/>
      <c r="E186" s="267"/>
      <c r="F186" s="267"/>
      <c r="G186" s="273" t="s">
        <v>416</v>
      </c>
      <c r="H186" s="217">
        <v>2103060</v>
      </c>
      <c r="I186" s="218" t="s">
        <v>22</v>
      </c>
      <c r="J186" s="738">
        <v>0.6</v>
      </c>
      <c r="K186" s="218" t="s">
        <v>22</v>
      </c>
      <c r="L186" s="332">
        <v>2</v>
      </c>
      <c r="M186" s="278" t="s">
        <v>24</v>
      </c>
      <c r="N186" s="217">
        <f>ROUNDUP(H186*J186*L186,-1)</f>
        <v>2523680</v>
      </c>
      <c r="O186" s="267">
        <v>2523680</v>
      </c>
      <c r="P186" s="276">
        <f t="shared" si="92"/>
        <v>0</v>
      </c>
      <c r="Q186" s="267">
        <f t="shared" si="93"/>
        <v>0</v>
      </c>
      <c r="R186" s="267">
        <f t="shared" si="94"/>
        <v>2523680</v>
      </c>
      <c r="S186" s="267">
        <f t="shared" si="95"/>
        <v>0</v>
      </c>
      <c r="T186" s="267">
        <f t="shared" si="96"/>
        <v>0</v>
      </c>
      <c r="U186" s="267">
        <f t="shared" si="97"/>
        <v>2523680</v>
      </c>
      <c r="V186" s="267">
        <f t="shared" si="98"/>
        <v>0</v>
      </c>
      <c r="W186" s="267">
        <f t="shared" si="99"/>
        <v>0</v>
      </c>
      <c r="X186" s="267">
        <f t="shared" si="100"/>
        <v>0</v>
      </c>
      <c r="Y186" s="755">
        <f t="shared" si="101"/>
        <v>2523680</v>
      </c>
      <c r="Z186" s="268" t="s">
        <v>136</v>
      </c>
      <c r="AA186" s="274" t="s">
        <v>412</v>
      </c>
      <c r="AB186" s="274" t="s">
        <v>23</v>
      </c>
      <c r="AC186" s="257" t="s">
        <v>638</v>
      </c>
    </row>
    <row r="187" spans="1:29" ht="20.100000000000001" customHeight="1" x14ac:dyDescent="0.15">
      <c r="A187" s="108"/>
      <c r="B187" s="108"/>
      <c r="C187" s="108"/>
      <c r="D187" s="267"/>
      <c r="E187" s="267"/>
      <c r="F187" s="267"/>
      <c r="G187" s="625"/>
      <c r="H187" s="217">
        <v>1958860</v>
      </c>
      <c r="I187" s="218" t="s">
        <v>22</v>
      </c>
      <c r="J187" s="738">
        <v>0.6</v>
      </c>
      <c r="K187" s="218" t="s">
        <v>22</v>
      </c>
      <c r="L187" s="332">
        <v>1</v>
      </c>
      <c r="M187" s="278" t="s">
        <v>24</v>
      </c>
      <c r="N187" s="217">
        <f>ROUNDUP(H187*J187*L187,-1)</f>
        <v>1175320</v>
      </c>
      <c r="O187" s="267">
        <v>1175320</v>
      </c>
      <c r="P187" s="276">
        <f t="shared" si="92"/>
        <v>0</v>
      </c>
      <c r="Q187" s="267">
        <f t="shared" si="93"/>
        <v>0</v>
      </c>
      <c r="R187" s="267">
        <f t="shared" si="94"/>
        <v>1175320</v>
      </c>
      <c r="S187" s="267">
        <f t="shared" si="95"/>
        <v>0</v>
      </c>
      <c r="T187" s="267">
        <f t="shared" si="96"/>
        <v>0</v>
      </c>
      <c r="U187" s="267">
        <f t="shared" si="97"/>
        <v>1175320</v>
      </c>
      <c r="V187" s="267">
        <f t="shared" si="98"/>
        <v>0</v>
      </c>
      <c r="W187" s="267">
        <f t="shared" si="99"/>
        <v>0</v>
      </c>
      <c r="X187" s="267">
        <f t="shared" si="100"/>
        <v>0</v>
      </c>
      <c r="Y187" s="755">
        <f t="shared" si="101"/>
        <v>1175320</v>
      </c>
      <c r="Z187" s="268" t="s">
        <v>136</v>
      </c>
      <c r="AA187" s="274" t="s">
        <v>412</v>
      </c>
      <c r="AB187" s="274" t="s">
        <v>23</v>
      </c>
      <c r="AC187" s="257" t="s">
        <v>638</v>
      </c>
    </row>
    <row r="188" spans="1:29" ht="20.100000000000001" customHeight="1" x14ac:dyDescent="0.15">
      <c r="A188" s="108"/>
      <c r="B188" s="108"/>
      <c r="C188" s="108"/>
      <c r="D188" s="267"/>
      <c r="E188" s="267"/>
      <c r="F188" s="267"/>
      <c r="G188" s="625"/>
      <c r="H188" s="217">
        <v>2030100</v>
      </c>
      <c r="I188" s="218" t="s">
        <v>22</v>
      </c>
      <c r="J188" s="738">
        <v>0.6</v>
      </c>
      <c r="K188" s="218" t="s">
        <v>22</v>
      </c>
      <c r="L188" s="332">
        <v>1</v>
      </c>
      <c r="M188" s="278" t="s">
        <v>24</v>
      </c>
      <c r="N188" s="217">
        <f>ROUNDUP(H188*J188*L188,-1)</f>
        <v>1218060</v>
      </c>
      <c r="O188" s="267">
        <v>1218060</v>
      </c>
      <c r="P188" s="276">
        <f t="shared" si="92"/>
        <v>0</v>
      </c>
      <c r="Q188" s="267">
        <f t="shared" si="93"/>
        <v>0</v>
      </c>
      <c r="R188" s="267">
        <f t="shared" si="94"/>
        <v>1218060</v>
      </c>
      <c r="S188" s="267">
        <f t="shared" si="95"/>
        <v>0</v>
      </c>
      <c r="T188" s="267">
        <f t="shared" si="96"/>
        <v>0</v>
      </c>
      <c r="U188" s="267">
        <f t="shared" si="97"/>
        <v>1218060</v>
      </c>
      <c r="V188" s="267">
        <f t="shared" si="98"/>
        <v>0</v>
      </c>
      <c r="W188" s="267">
        <f t="shared" si="99"/>
        <v>0</v>
      </c>
      <c r="X188" s="267">
        <f t="shared" si="100"/>
        <v>0</v>
      </c>
      <c r="Y188" s="755">
        <f t="shared" si="101"/>
        <v>1218060</v>
      </c>
      <c r="Z188" s="268" t="s">
        <v>136</v>
      </c>
      <c r="AA188" s="274" t="s">
        <v>412</v>
      </c>
      <c r="AB188" s="274" t="s">
        <v>23</v>
      </c>
      <c r="AC188" s="257" t="s">
        <v>638</v>
      </c>
    </row>
    <row r="189" spans="1:29" ht="20.100000000000001" customHeight="1" x14ac:dyDescent="0.15">
      <c r="A189" s="108"/>
      <c r="B189" s="108"/>
      <c r="C189" s="108"/>
      <c r="D189" s="267"/>
      <c r="E189" s="267"/>
      <c r="F189" s="267"/>
      <c r="G189" s="273" t="s">
        <v>457</v>
      </c>
      <c r="H189" s="217">
        <v>60000</v>
      </c>
      <c r="I189" s="218" t="s">
        <v>22</v>
      </c>
      <c r="J189" s="219">
        <v>12</v>
      </c>
      <c r="K189" s="334" t="s">
        <v>22</v>
      </c>
      <c r="L189" s="331">
        <v>1</v>
      </c>
      <c r="M189" s="278" t="s">
        <v>24</v>
      </c>
      <c r="N189" s="217">
        <f>SUM(H189*J189*L189)</f>
        <v>720000</v>
      </c>
      <c r="O189" s="267">
        <v>600000</v>
      </c>
      <c r="P189" s="276">
        <f t="shared" si="92"/>
        <v>120000</v>
      </c>
      <c r="Q189" s="267">
        <f t="shared" si="93"/>
        <v>0</v>
      </c>
      <c r="R189" s="267">
        <f t="shared" si="94"/>
        <v>720000</v>
      </c>
      <c r="S189" s="267">
        <f t="shared" si="95"/>
        <v>0</v>
      </c>
      <c r="T189" s="267">
        <f t="shared" si="96"/>
        <v>0</v>
      </c>
      <c r="U189" s="267">
        <f t="shared" si="97"/>
        <v>720000</v>
      </c>
      <c r="V189" s="267">
        <f t="shared" si="98"/>
        <v>0</v>
      </c>
      <c r="W189" s="267">
        <f t="shared" si="99"/>
        <v>0</v>
      </c>
      <c r="X189" s="267">
        <f t="shared" si="100"/>
        <v>0</v>
      </c>
      <c r="Y189" s="755">
        <f t="shared" si="101"/>
        <v>720000</v>
      </c>
      <c r="Z189" s="268" t="s">
        <v>136</v>
      </c>
      <c r="AA189" s="274" t="s">
        <v>412</v>
      </c>
      <c r="AB189" s="274" t="s">
        <v>23</v>
      </c>
      <c r="AC189" s="257" t="s">
        <v>638</v>
      </c>
    </row>
    <row r="190" spans="1:29" ht="20.100000000000001" customHeight="1" x14ac:dyDescent="0.15">
      <c r="A190" s="108"/>
      <c r="B190" s="108"/>
      <c r="C190" s="108"/>
      <c r="D190" s="267"/>
      <c r="E190" s="267"/>
      <c r="F190" s="267"/>
      <c r="G190" s="273" t="s">
        <v>466</v>
      </c>
      <c r="H190" s="217">
        <f>ROUNDUP(N190/J190,-1)</f>
        <v>152850</v>
      </c>
      <c r="I190" s="218" t="s">
        <v>22</v>
      </c>
      <c r="J190" s="219">
        <v>12</v>
      </c>
      <c r="K190" s="218" t="s">
        <v>22</v>
      </c>
      <c r="L190" s="331">
        <v>1</v>
      </c>
      <c r="M190" s="278" t="s">
        <v>24</v>
      </c>
      <c r="N190" s="183">
        <v>1834200</v>
      </c>
      <c r="O190" s="267">
        <v>1359840</v>
      </c>
      <c r="P190" s="276">
        <f t="shared" si="92"/>
        <v>474360</v>
      </c>
      <c r="Q190" s="267">
        <f t="shared" si="93"/>
        <v>0</v>
      </c>
      <c r="R190" s="267">
        <f t="shared" si="94"/>
        <v>1834200</v>
      </c>
      <c r="S190" s="267">
        <f t="shared" si="95"/>
        <v>0</v>
      </c>
      <c r="T190" s="267">
        <f t="shared" si="96"/>
        <v>0</v>
      </c>
      <c r="U190" s="267">
        <f t="shared" si="97"/>
        <v>1834200</v>
      </c>
      <c r="V190" s="267">
        <f t="shared" si="98"/>
        <v>0</v>
      </c>
      <c r="W190" s="267">
        <f t="shared" si="99"/>
        <v>0</v>
      </c>
      <c r="X190" s="267">
        <f t="shared" si="100"/>
        <v>0</v>
      </c>
      <c r="Y190" s="755">
        <f t="shared" si="101"/>
        <v>1834200</v>
      </c>
      <c r="Z190" s="268" t="s">
        <v>136</v>
      </c>
      <c r="AA190" s="274" t="s">
        <v>412</v>
      </c>
      <c r="AB190" s="274" t="s">
        <v>23</v>
      </c>
      <c r="AC190" s="257" t="s">
        <v>638</v>
      </c>
    </row>
    <row r="191" spans="1:29" ht="20.100000000000001" customHeight="1" x14ac:dyDescent="0.15">
      <c r="A191" s="108"/>
      <c r="B191" s="108"/>
      <c r="C191" s="108"/>
      <c r="D191" s="267"/>
      <c r="E191" s="267"/>
      <c r="F191" s="267"/>
      <c r="G191" s="625"/>
      <c r="H191" s="217">
        <f>ROUNDUP(N191/J191,-1)</f>
        <v>152030</v>
      </c>
      <c r="I191" s="218" t="s">
        <v>22</v>
      </c>
      <c r="J191" s="219">
        <v>12</v>
      </c>
      <c r="K191" s="218" t="s">
        <v>22</v>
      </c>
      <c r="L191" s="331">
        <v>1</v>
      </c>
      <c r="M191" s="278" t="s">
        <v>24</v>
      </c>
      <c r="N191" s="183">
        <v>1824340</v>
      </c>
      <c r="O191" s="267">
        <v>1365700</v>
      </c>
      <c r="P191" s="276">
        <f t="shared" si="92"/>
        <v>458640</v>
      </c>
      <c r="Q191" s="267">
        <f t="shared" si="93"/>
        <v>0</v>
      </c>
      <c r="R191" s="267">
        <f t="shared" si="94"/>
        <v>1824340</v>
      </c>
      <c r="S191" s="267">
        <f t="shared" si="95"/>
        <v>0</v>
      </c>
      <c r="T191" s="267">
        <f t="shared" si="96"/>
        <v>0</v>
      </c>
      <c r="U191" s="267">
        <f t="shared" si="97"/>
        <v>1824340</v>
      </c>
      <c r="V191" s="267">
        <f t="shared" si="98"/>
        <v>0</v>
      </c>
      <c r="W191" s="267">
        <f t="shared" si="99"/>
        <v>0</v>
      </c>
      <c r="X191" s="267">
        <f t="shared" si="100"/>
        <v>0</v>
      </c>
      <c r="Y191" s="755">
        <f t="shared" si="101"/>
        <v>1824340</v>
      </c>
      <c r="Z191" s="268" t="s">
        <v>136</v>
      </c>
      <c r="AA191" s="274" t="s">
        <v>412</v>
      </c>
      <c r="AB191" s="274" t="s">
        <v>23</v>
      </c>
      <c r="AC191" s="257" t="s">
        <v>638</v>
      </c>
    </row>
    <row r="192" spans="1:29" ht="20.100000000000001" customHeight="1" x14ac:dyDescent="0.15">
      <c r="A192" s="108"/>
      <c r="B192" s="108"/>
      <c r="C192" s="108"/>
      <c r="D192" s="267"/>
      <c r="E192" s="267"/>
      <c r="F192" s="267"/>
      <c r="G192" s="739" t="s">
        <v>487</v>
      </c>
      <c r="H192" s="217"/>
      <c r="I192" s="218"/>
      <c r="J192" s="219"/>
      <c r="K192" s="218"/>
      <c r="L192" s="331"/>
      <c r="M192" s="278"/>
      <c r="N192" s="740"/>
      <c r="O192" s="341"/>
      <c r="P192" s="276"/>
      <c r="Q192" s="267"/>
      <c r="R192" s="267"/>
      <c r="S192" s="267"/>
      <c r="T192" s="267"/>
      <c r="U192" s="267"/>
      <c r="V192" s="267"/>
      <c r="W192" s="267"/>
      <c r="X192" s="267"/>
      <c r="Y192" s="755"/>
      <c r="Z192" s="268"/>
      <c r="AA192" s="274"/>
      <c r="AB192" s="274"/>
    </row>
    <row r="193" spans="1:29" ht="20.100000000000001" customHeight="1" x14ac:dyDescent="0.15">
      <c r="A193" s="106"/>
      <c r="B193" s="106"/>
      <c r="C193" s="106"/>
      <c r="D193" s="320"/>
      <c r="E193" s="320"/>
      <c r="F193" s="320"/>
      <c r="G193" s="266" t="s">
        <v>449</v>
      </c>
      <c r="H193" s="239">
        <v>100000</v>
      </c>
      <c r="I193" s="240" t="s">
        <v>22</v>
      </c>
      <c r="J193" s="241">
        <v>11</v>
      </c>
      <c r="K193" s="240" t="s">
        <v>22</v>
      </c>
      <c r="L193" s="368">
        <v>1</v>
      </c>
      <c r="M193" s="367" t="s">
        <v>24</v>
      </c>
      <c r="N193" s="239">
        <f>SUM(H193*J193*L193)</f>
        <v>1100000</v>
      </c>
      <c r="O193" s="320">
        <v>900000</v>
      </c>
      <c r="P193" s="355">
        <f>N193-O193</f>
        <v>200000</v>
      </c>
      <c r="Q193" s="320">
        <f>IF(AA193="국비100%",N193*100%,IF(AA193="시도비100%",N193*0%,IF(AA193="시군구비100%",N193*0%,IF(AA193="국비30%, 시도비70%",N193*30%,IF(AA193="국비30%, 시도비20%, 시군구비50%",N193*30%,IF(AA193="국비50%, 시도비50%",N193*50%,IF(AA193="시도비50%, 시군구비50%",N193*0%,IF(AA193="국비30%, 시도비35%, 시군구비35%",N193*30%))))))))</f>
        <v>0</v>
      </c>
      <c r="R193" s="320">
        <f>IF(AA193="국비100%",N193*0%,IF(AA193="시도비100%",N193*100%,IF(AA193="시군구비100%",N193*0%,IF(AA193="국비30%, 시도비70%",N193*70%,IF(AA193="국비30%, 시도비20%, 시군구비50%",N193*20%,IF(AA193="국비50%, 시도비50%",N193*50%,IF(AA193="시도비50%, 시군구비50%",N193*50%,IF(AA193="국비30%, 시도비35%, 시군구비35%",N193*35%))))))))</f>
        <v>1100000</v>
      </c>
      <c r="S193" s="320">
        <f>IF(AA193="국비100%",N193*0%,IF(AA193="시도비100%",N193*0%,IF(AA193="시군구비100%",N193*100%,IF(AA193="국비30%, 시도비70%",N193*0%,IF(AA193="국비30%, 시도비20%, 시군구비50%",N193*50%,IF(AA193="국비50%, 시도비50%",N193*0%,IF(AA193="시도비50%, 시군구비50%",N193*50%,IF(AA193="국비30%, 시도비35%, 시군구비35%",N193*35%))))))))</f>
        <v>0</v>
      </c>
      <c r="T193" s="320">
        <f>IF(AA193="기타보조금",N193*100%,N193*0%)</f>
        <v>0</v>
      </c>
      <c r="U193" s="320">
        <f>SUM(Q193:T193)</f>
        <v>1100000</v>
      </c>
      <c r="V193" s="320">
        <f>IF(AA193="자부담",N193*100%,N193*0%)</f>
        <v>0</v>
      </c>
      <c r="W193" s="320">
        <f>IF(AA193="후원금",N193*100%,N193*0%)</f>
        <v>0</v>
      </c>
      <c r="X193" s="320">
        <f>IF(AA193="수익사업",N193*100%,N193*0%)</f>
        <v>0</v>
      </c>
      <c r="Y193" s="755">
        <f>SUM(U193:X193)</f>
        <v>1100000</v>
      </c>
      <c r="Z193" s="268" t="s">
        <v>136</v>
      </c>
      <c r="AA193" s="274" t="s">
        <v>412</v>
      </c>
      <c r="AB193" s="274" t="s">
        <v>23</v>
      </c>
      <c r="AC193" s="257" t="s">
        <v>638</v>
      </c>
    </row>
    <row r="194" spans="1:29" ht="20.100000000000001" customHeight="1" x14ac:dyDescent="0.15">
      <c r="A194" s="112"/>
      <c r="B194" s="112"/>
      <c r="C194" s="112"/>
      <c r="D194" s="286"/>
      <c r="E194" s="286"/>
      <c r="F194" s="286"/>
      <c r="G194" s="285"/>
      <c r="H194" s="244">
        <v>80660</v>
      </c>
      <c r="I194" s="235" t="s">
        <v>22</v>
      </c>
      <c r="J194" s="236">
        <v>1</v>
      </c>
      <c r="K194" s="235" t="s">
        <v>22</v>
      </c>
      <c r="L194" s="369">
        <v>1</v>
      </c>
      <c r="M194" s="237" t="s">
        <v>24</v>
      </c>
      <c r="N194" s="244">
        <f>SUM(H194*J194*L194)</f>
        <v>80660</v>
      </c>
      <c r="O194" s="286">
        <v>80660</v>
      </c>
      <c r="P194" s="352">
        <f>N194-O194</f>
        <v>0</v>
      </c>
      <c r="Q194" s="286">
        <f>IF(AA194="국비100%",N194*100%,IF(AA194="시도비100%",N194*0%,IF(AA194="시군구비100%",N194*0%,IF(AA194="국비30%, 시도비70%",N194*30%,IF(AA194="국비30%, 시도비20%, 시군구비50%",N194*30%,IF(AA194="국비50%, 시도비50%",N194*50%,IF(AA194="시도비50%, 시군구비50%",N194*0%,IF(AA194="국비30%, 시도비35%, 시군구비35%",N194*30%))))))))</f>
        <v>0</v>
      </c>
      <c r="R194" s="286">
        <f>IF(AA194="국비100%",N194*0%,IF(AA194="시도비100%",N194*100%,IF(AA194="시군구비100%",N194*0%,IF(AA194="국비30%, 시도비70%",N194*70%,IF(AA194="국비30%, 시도비20%, 시군구비50%",N194*20%,IF(AA194="국비50%, 시도비50%",N194*50%,IF(AA194="시도비50%, 시군구비50%",N194*50%,IF(AA194="국비30%, 시도비35%, 시군구비35%",N194*35%))))))))</f>
        <v>80660</v>
      </c>
      <c r="S194" s="286">
        <f>IF(AA194="국비100%",N194*0%,IF(AA194="시도비100%",N194*0%,IF(AA194="시군구비100%",N194*100%,IF(AA194="국비30%, 시도비70%",N194*0%,IF(AA194="국비30%, 시도비20%, 시군구비50%",N194*50%,IF(AA194="국비50%, 시도비50%",N194*0%,IF(AA194="시도비50%, 시군구비50%",N194*50%,IF(AA194="국비30%, 시도비35%, 시군구비35%",N194*35%))))))))</f>
        <v>0</v>
      </c>
      <c r="T194" s="286">
        <f>IF(AA194="기타보조금",N194*100%,N194*0%)</f>
        <v>0</v>
      </c>
      <c r="U194" s="286">
        <f>SUM(Q194:T194)</f>
        <v>80660</v>
      </c>
      <c r="V194" s="286">
        <f>IF(AA194="자부담",N194*100%,N194*0%)</f>
        <v>0</v>
      </c>
      <c r="W194" s="286">
        <f>IF(AA194="후원금",N194*100%,N194*0%)</f>
        <v>0</v>
      </c>
      <c r="X194" s="286">
        <f>IF(AA194="수익사업",N194*100%,N194*0%)</f>
        <v>0</v>
      </c>
      <c r="Y194" s="755">
        <f>SUM(U194:X194)</f>
        <v>80660</v>
      </c>
      <c r="Z194" s="268" t="s">
        <v>136</v>
      </c>
      <c r="AA194" s="274" t="s">
        <v>412</v>
      </c>
      <c r="AB194" s="274" t="s">
        <v>23</v>
      </c>
      <c r="AC194" s="257" t="s">
        <v>638</v>
      </c>
    </row>
    <row r="195" spans="1:29" ht="20.100000000000001" customHeight="1" x14ac:dyDescent="0.15">
      <c r="A195" s="108"/>
      <c r="B195" s="108"/>
      <c r="C195" s="108"/>
      <c r="D195" s="267"/>
      <c r="E195" s="267"/>
      <c r="F195" s="267"/>
      <c r="G195" s="273" t="s">
        <v>416</v>
      </c>
      <c r="H195" s="217">
        <v>1950060</v>
      </c>
      <c r="I195" s="218" t="s">
        <v>22</v>
      </c>
      <c r="J195" s="738">
        <v>0.6</v>
      </c>
      <c r="K195" s="218" t="s">
        <v>22</v>
      </c>
      <c r="L195" s="332">
        <v>2</v>
      </c>
      <c r="M195" s="278" t="s">
        <v>24</v>
      </c>
      <c r="N195" s="217">
        <f>ROUNDUP(H195*J195*L195,-1)</f>
        <v>2340080</v>
      </c>
      <c r="O195" s="267">
        <v>2340080</v>
      </c>
      <c r="P195" s="276">
        <f>N195-O195</f>
        <v>0</v>
      </c>
      <c r="Q195" s="267">
        <f>IF(AA195="국비100%",N195*100%,IF(AA195="시도비100%",N195*0%,IF(AA195="시군구비100%",N195*0%,IF(AA195="국비30%, 시도비70%",N195*30%,IF(AA195="국비30%, 시도비20%, 시군구비50%",N195*30%,IF(AA195="국비50%, 시도비50%",N195*50%,IF(AA195="시도비50%, 시군구비50%",N195*0%,IF(AA195="국비30%, 시도비35%, 시군구비35%",N195*30%))))))))</f>
        <v>0</v>
      </c>
      <c r="R195" s="267">
        <f>IF(AA195="국비100%",N195*0%,IF(AA195="시도비100%",N195*100%,IF(AA195="시군구비100%",N195*0%,IF(AA195="국비30%, 시도비70%",N195*70%,IF(AA195="국비30%, 시도비20%, 시군구비50%",N195*20%,IF(AA195="국비50%, 시도비50%",N195*50%,IF(AA195="시도비50%, 시군구비50%",N195*50%,IF(AA195="국비30%, 시도비35%, 시군구비35%",N195*35%))))))))</f>
        <v>2340080</v>
      </c>
      <c r="S195" s="267">
        <f>IF(AA195="국비100%",N195*0%,IF(AA195="시도비100%",N195*0%,IF(AA195="시군구비100%",N195*100%,IF(AA195="국비30%, 시도비70%",N195*0%,IF(AA195="국비30%, 시도비20%, 시군구비50%",N195*50%,IF(AA195="국비50%, 시도비50%",N195*0%,IF(AA195="시도비50%, 시군구비50%",N195*50%,IF(AA195="국비30%, 시도비35%, 시군구비35%",N195*35%))))))))</f>
        <v>0</v>
      </c>
      <c r="T195" s="267">
        <f>IF(AA195="기타보조금",N195*100%,N195*0%)</f>
        <v>0</v>
      </c>
      <c r="U195" s="267">
        <f>SUM(Q195:T195)</f>
        <v>2340080</v>
      </c>
      <c r="V195" s="267">
        <f>IF(AA195="자부담",N195*100%,N195*0%)</f>
        <v>0</v>
      </c>
      <c r="W195" s="267">
        <f>IF(AA195="후원금",N195*100%,N195*0%)</f>
        <v>0</v>
      </c>
      <c r="X195" s="267">
        <f>IF(AA195="수익사업",N195*100%,N195*0%)</f>
        <v>0</v>
      </c>
      <c r="Y195" s="755">
        <f>SUM(U195:X195)</f>
        <v>2340080</v>
      </c>
      <c r="Z195" s="268" t="s">
        <v>136</v>
      </c>
      <c r="AA195" s="274" t="s">
        <v>412</v>
      </c>
      <c r="AB195" s="274" t="s">
        <v>23</v>
      </c>
      <c r="AC195" s="257" t="s">
        <v>638</v>
      </c>
    </row>
    <row r="196" spans="1:29" ht="20.100000000000001" customHeight="1" x14ac:dyDescent="0.15">
      <c r="A196" s="108"/>
      <c r="B196" s="108"/>
      <c r="C196" s="108"/>
      <c r="D196" s="267"/>
      <c r="E196" s="267"/>
      <c r="F196" s="267"/>
      <c r="G196" s="273" t="s">
        <v>466</v>
      </c>
      <c r="H196" s="217">
        <f>ROUNDUP(N196/J196,-1)</f>
        <v>75050</v>
      </c>
      <c r="I196" s="218" t="s">
        <v>22</v>
      </c>
      <c r="J196" s="219">
        <v>10</v>
      </c>
      <c r="K196" s="218" t="s">
        <v>22</v>
      </c>
      <c r="L196" s="331">
        <v>1</v>
      </c>
      <c r="M196" s="278" t="s">
        <v>24</v>
      </c>
      <c r="N196" s="183">
        <v>750430</v>
      </c>
      <c r="O196" s="267">
        <v>529720</v>
      </c>
      <c r="P196" s="276">
        <f>N196-O196</f>
        <v>220710</v>
      </c>
      <c r="Q196" s="267">
        <f>IF(AA196="국비100%",N196*100%,IF(AA196="시도비100%",N196*0%,IF(AA196="시군구비100%",N196*0%,IF(AA196="국비30%, 시도비70%",N196*30%,IF(AA196="국비30%, 시도비20%, 시군구비50%",N196*30%,IF(AA196="국비50%, 시도비50%",N196*50%,IF(AA196="시도비50%, 시군구비50%",N196*0%,IF(AA196="국비30%, 시도비35%, 시군구비35%",N196*30%))))))))</f>
        <v>0</v>
      </c>
      <c r="R196" s="267">
        <f>IF(AA196="국비100%",N196*0%,IF(AA196="시도비100%",N196*100%,IF(AA196="시군구비100%",N196*0%,IF(AA196="국비30%, 시도비70%",N196*70%,IF(AA196="국비30%, 시도비20%, 시군구비50%",N196*20%,IF(AA196="국비50%, 시도비50%",N196*50%,IF(AA196="시도비50%, 시군구비50%",N196*50%,IF(AA196="국비30%, 시도비35%, 시군구비35%",N196*35%))))))))</f>
        <v>750430</v>
      </c>
      <c r="S196" s="267">
        <f>IF(AA196="국비100%",N196*0%,IF(AA196="시도비100%",N196*0%,IF(AA196="시군구비100%",N196*100%,IF(AA196="국비30%, 시도비70%",N196*0%,IF(AA196="국비30%, 시도비20%, 시군구비50%",N196*50%,IF(AA196="국비50%, 시도비50%",N196*0%,IF(AA196="시도비50%, 시군구비50%",N196*50%,IF(AA196="국비30%, 시도비35%, 시군구비35%",N196*35%))))))))</f>
        <v>0</v>
      </c>
      <c r="T196" s="267">
        <f>IF(AA196="기타보조금",N196*100%,N196*0%)</f>
        <v>0</v>
      </c>
      <c r="U196" s="267">
        <f>SUM(Q196:T196)</f>
        <v>750430</v>
      </c>
      <c r="V196" s="267">
        <f>IF(AA196="자부담",N196*100%,N196*0%)</f>
        <v>0</v>
      </c>
      <c r="W196" s="267">
        <f>IF(AA196="후원금",N196*100%,N196*0%)</f>
        <v>0</v>
      </c>
      <c r="X196" s="267">
        <f>IF(AA196="수익사업",N196*100%,N196*0%)</f>
        <v>0</v>
      </c>
      <c r="Y196" s="755">
        <f>SUM(U196:X196)</f>
        <v>750430</v>
      </c>
      <c r="Z196" s="268" t="s">
        <v>136</v>
      </c>
      <c r="AA196" s="274" t="s">
        <v>412</v>
      </c>
      <c r="AB196" s="274" t="s">
        <v>23</v>
      </c>
      <c r="AC196" s="257" t="s">
        <v>638</v>
      </c>
    </row>
    <row r="197" spans="1:29" ht="20.100000000000001" customHeight="1" x14ac:dyDescent="0.15">
      <c r="A197" s="108"/>
      <c r="B197" s="108"/>
      <c r="C197" s="108"/>
      <c r="D197" s="267"/>
      <c r="E197" s="267"/>
      <c r="F197" s="267"/>
      <c r="G197" s="429" t="s">
        <v>285</v>
      </c>
      <c r="H197" s="221">
        <v>72727</v>
      </c>
      <c r="I197" s="218" t="s">
        <v>22</v>
      </c>
      <c r="J197" s="741">
        <v>15</v>
      </c>
      <c r="K197" s="218" t="s">
        <v>22</v>
      </c>
      <c r="L197" s="331">
        <v>1</v>
      </c>
      <c r="M197" s="278" t="s">
        <v>24</v>
      </c>
      <c r="N197" s="221">
        <f>ROUNDUP(H197*J197*L197,-1)</f>
        <v>1090910</v>
      </c>
      <c r="O197" s="267">
        <v>1090910</v>
      </c>
      <c r="P197" s="276">
        <f>N197-O197</f>
        <v>0</v>
      </c>
      <c r="Q197" s="267">
        <f>IF(AA197="국비100%",N197*100%,IF(AA197="시도비100%",N197*0%,IF(AA197="시군구비100%",N197*0%,IF(AA197="국비30%, 시도비70%",N197*30%,IF(AA197="국비50%, 시도비50%",N197*50%,IF(AA197="시도비50%, 시군구비50%",N197*0%,IF(AA197="국비30%, 시도비35%, 시군구비35%",N197*30%)))))))</f>
        <v>327273</v>
      </c>
      <c r="R197" s="267">
        <f>IF(AA197="국비100%",N197*0%,IF(AA197="시도비100%",N197*100%,IF(AA197="시군구비100%",N197*0%,IF(AA197="국비30%, 시도비70%",N197*70%,IF(AA197="국비50%, 시도비50%",N197*50%,IF(AA197="시도비50%, 시군구비50%",N197*50%,IF(AA197="국비30%, 시도비35%, 시군구비35%",N197*35%)))))))</f>
        <v>763637</v>
      </c>
      <c r="S197" s="267">
        <f>IF(AA197="국비100%",N197*0%,IF(AA197="시도비100%",N197*0%,IF(AA197="시군구비100%",N197*100%,IF(AA197="국비30%, 시도비70%",N197*0%,IF(AA197="국비50%, 시도비50%",N197*0%,IF(AA197="시도비50%, 시군구비50%",N197*50%,IF(AA197="국비30%, 시도비35%, 시군구비35%",N197*35%)))))))</f>
        <v>0</v>
      </c>
      <c r="T197" s="267">
        <f>IF(AA197="기타보조금",N197*100%,N197*0%)</f>
        <v>0</v>
      </c>
      <c r="U197" s="267">
        <f>SUM(Q197:T197)</f>
        <v>1090910</v>
      </c>
      <c r="V197" s="267">
        <f>IF(AA197="자부담",N197*100%,N197*0%)</f>
        <v>0</v>
      </c>
      <c r="W197" s="267">
        <f>IF(AA197="후원금",N197*100%,N197*0%)</f>
        <v>0</v>
      </c>
      <c r="X197" s="267">
        <f>IF(AA197="수익사업",N197*100%,N197*0%)</f>
        <v>0</v>
      </c>
      <c r="Y197" s="760">
        <f>SUM(U197:X197)</f>
        <v>1090910</v>
      </c>
      <c r="Z197" s="274" t="s">
        <v>244</v>
      </c>
      <c r="AA197" s="274" t="s">
        <v>81</v>
      </c>
      <c r="AB197" s="274" t="s">
        <v>23</v>
      </c>
      <c r="AC197" s="257" t="s">
        <v>636</v>
      </c>
    </row>
    <row r="198" spans="1:29" ht="20.100000000000001" customHeight="1" x14ac:dyDescent="0.15">
      <c r="A198" s="108"/>
      <c r="B198" s="108"/>
      <c r="C198" s="108"/>
      <c r="D198" s="267"/>
      <c r="E198" s="267"/>
      <c r="F198" s="267"/>
      <c r="G198" s="739" t="s">
        <v>464</v>
      </c>
      <c r="H198" s="217"/>
      <c r="I198" s="218"/>
      <c r="J198" s="219"/>
      <c r="K198" s="218"/>
      <c r="L198" s="331"/>
      <c r="M198" s="278"/>
      <c r="N198" s="740"/>
      <c r="O198" s="341"/>
      <c r="P198" s="276"/>
      <c r="Q198" s="267"/>
      <c r="R198" s="267"/>
      <c r="S198" s="267"/>
      <c r="T198" s="267"/>
      <c r="U198" s="267"/>
      <c r="V198" s="267"/>
      <c r="W198" s="267"/>
      <c r="X198" s="267"/>
      <c r="Y198" s="755"/>
      <c r="Z198" s="268"/>
      <c r="AA198" s="274"/>
      <c r="AB198" s="274"/>
    </row>
    <row r="199" spans="1:29" ht="20.100000000000001" customHeight="1" x14ac:dyDescent="0.15">
      <c r="A199" s="108"/>
      <c r="B199" s="108"/>
      <c r="C199" s="108"/>
      <c r="D199" s="267"/>
      <c r="E199" s="267"/>
      <c r="F199" s="267"/>
      <c r="G199" s="273" t="s">
        <v>449</v>
      </c>
      <c r="H199" s="217">
        <v>100000</v>
      </c>
      <c r="I199" s="218" t="s">
        <v>22</v>
      </c>
      <c r="J199" s="219">
        <v>12</v>
      </c>
      <c r="K199" s="218" t="s">
        <v>22</v>
      </c>
      <c r="L199" s="331">
        <v>1</v>
      </c>
      <c r="M199" s="278" t="s">
        <v>24</v>
      </c>
      <c r="N199" s="217">
        <f>SUM(H199*J199*L199)</f>
        <v>1200000</v>
      </c>
      <c r="O199" s="267">
        <v>1000000</v>
      </c>
      <c r="P199" s="276">
        <f>N199-O199</f>
        <v>200000</v>
      </c>
      <c r="Q199" s="267">
        <f>IF(AA199="국비100%",N199*100%,IF(AA199="시도비100%",N199*0%,IF(AA199="시군구비100%",N199*0%,IF(AA199="국비30%, 시도비70%",N199*30%,IF(AA199="국비30%, 시도비20%, 시군구비50%",N199*30%,IF(AA199="국비50%, 시도비50%",N199*50%,IF(AA199="시도비50%, 시군구비50%",N199*0%,IF(AA199="국비30%, 시도비35%, 시군구비35%",N199*30%))))))))</f>
        <v>0</v>
      </c>
      <c r="R199" s="267">
        <f>IF(AA199="국비100%",N199*0%,IF(AA199="시도비100%",N199*100%,IF(AA199="시군구비100%",N199*0%,IF(AA199="국비30%, 시도비70%",N199*70%,IF(AA199="국비30%, 시도비20%, 시군구비50%",N199*20%,IF(AA199="국비50%, 시도비50%",N199*50%,IF(AA199="시도비50%, 시군구비50%",N199*50%,IF(AA199="국비30%, 시도비35%, 시군구비35%",N199*35%))))))))</f>
        <v>1200000</v>
      </c>
      <c r="S199" s="267">
        <f>IF(AA199="국비100%",N199*0%,IF(AA199="시도비100%",N199*0%,IF(AA199="시군구비100%",N199*100%,IF(AA199="국비30%, 시도비70%",N199*0%,IF(AA199="국비30%, 시도비20%, 시군구비50%",N199*50%,IF(AA199="국비50%, 시도비50%",N199*0%,IF(AA199="시도비50%, 시군구비50%",N199*50%,IF(AA199="국비30%, 시도비35%, 시군구비35%",N199*35%))))))))</f>
        <v>0</v>
      </c>
      <c r="T199" s="267">
        <f>IF(AA199="기타보조금",N199*100%,N199*0%)</f>
        <v>0</v>
      </c>
      <c r="U199" s="267">
        <f>SUM(Q199:T199)</f>
        <v>1200000</v>
      </c>
      <c r="V199" s="267">
        <f>IF(AA199="자부담",N199*100%,N199*0%)</f>
        <v>0</v>
      </c>
      <c r="W199" s="267">
        <f>IF(AA199="후원금",N199*100%,N199*0%)</f>
        <v>0</v>
      </c>
      <c r="X199" s="267">
        <f>IF(AA199="수익사업",N199*100%,N199*0%)</f>
        <v>0</v>
      </c>
      <c r="Y199" s="755">
        <f>SUM(U199:X199)</f>
        <v>1200000</v>
      </c>
      <c r="Z199" s="268" t="s">
        <v>136</v>
      </c>
      <c r="AA199" s="274" t="s">
        <v>412</v>
      </c>
      <c r="AB199" s="274" t="s">
        <v>23</v>
      </c>
      <c r="AC199" s="257" t="s">
        <v>638</v>
      </c>
    </row>
    <row r="200" spans="1:29" ht="20.100000000000001" customHeight="1" x14ac:dyDescent="0.15">
      <c r="A200" s="108"/>
      <c r="B200" s="108"/>
      <c r="C200" s="108"/>
      <c r="D200" s="267"/>
      <c r="E200" s="267"/>
      <c r="F200" s="267"/>
      <c r="G200" s="273" t="s">
        <v>416</v>
      </c>
      <c r="H200" s="217">
        <v>1950060</v>
      </c>
      <c r="I200" s="218" t="s">
        <v>22</v>
      </c>
      <c r="J200" s="738">
        <v>0.6</v>
      </c>
      <c r="K200" s="218" t="s">
        <v>22</v>
      </c>
      <c r="L200" s="332">
        <v>2</v>
      </c>
      <c r="M200" s="278" t="s">
        <v>24</v>
      </c>
      <c r="N200" s="217">
        <f>ROUNDUP(H200*J200*L200,-1)</f>
        <v>2340080</v>
      </c>
      <c r="O200" s="267">
        <v>2340080</v>
      </c>
      <c r="P200" s="276">
        <f>N200-O200</f>
        <v>0</v>
      </c>
      <c r="Q200" s="267">
        <f>IF(AA200="국비100%",N200*100%,IF(AA200="시도비100%",N200*0%,IF(AA200="시군구비100%",N200*0%,IF(AA200="국비30%, 시도비70%",N200*30%,IF(AA200="국비30%, 시도비20%, 시군구비50%",N200*30%,IF(AA200="국비50%, 시도비50%",N200*50%,IF(AA200="시도비50%, 시군구비50%",N200*0%,IF(AA200="국비30%, 시도비35%, 시군구비35%",N200*30%))))))))</f>
        <v>0</v>
      </c>
      <c r="R200" s="267">
        <f>IF(AA200="국비100%",N200*0%,IF(AA200="시도비100%",N200*100%,IF(AA200="시군구비100%",N200*0%,IF(AA200="국비30%, 시도비70%",N200*70%,IF(AA200="국비30%, 시도비20%, 시군구비50%",N200*20%,IF(AA200="국비50%, 시도비50%",N200*50%,IF(AA200="시도비50%, 시군구비50%",N200*50%,IF(AA200="국비30%, 시도비35%, 시군구비35%",N200*35%))))))))</f>
        <v>2340080</v>
      </c>
      <c r="S200" s="267">
        <f>IF(AA200="국비100%",N200*0%,IF(AA200="시도비100%",N200*0%,IF(AA200="시군구비100%",N200*100%,IF(AA200="국비30%, 시도비70%",N200*0%,IF(AA200="국비30%, 시도비20%, 시군구비50%",N200*50%,IF(AA200="국비50%, 시도비50%",N200*0%,IF(AA200="시도비50%, 시군구비50%",N200*50%,IF(AA200="국비30%, 시도비35%, 시군구비35%",N200*35%))))))))</f>
        <v>0</v>
      </c>
      <c r="T200" s="267">
        <f>IF(AA200="기타보조금",N200*100%,N200*0%)</f>
        <v>0</v>
      </c>
      <c r="U200" s="267">
        <f>SUM(Q200:T200)</f>
        <v>2340080</v>
      </c>
      <c r="V200" s="267">
        <f>IF(AA200="자부담",N200*100%,N200*0%)</f>
        <v>0</v>
      </c>
      <c r="W200" s="267">
        <f>IF(AA200="후원금",N200*100%,N200*0%)</f>
        <v>0</v>
      </c>
      <c r="X200" s="267">
        <f>IF(AA200="수익사업",N200*100%,N200*0%)</f>
        <v>0</v>
      </c>
      <c r="Y200" s="755">
        <f>SUM(U200:X200)</f>
        <v>2340080</v>
      </c>
      <c r="Z200" s="268" t="s">
        <v>136</v>
      </c>
      <c r="AA200" s="274" t="s">
        <v>412</v>
      </c>
      <c r="AB200" s="274" t="s">
        <v>23</v>
      </c>
      <c r="AC200" s="257" t="s">
        <v>638</v>
      </c>
    </row>
    <row r="201" spans="1:29" ht="20.100000000000001" customHeight="1" x14ac:dyDescent="0.15">
      <c r="A201" s="108"/>
      <c r="B201" s="108"/>
      <c r="C201" s="108"/>
      <c r="D201" s="267"/>
      <c r="E201" s="267"/>
      <c r="F201" s="267"/>
      <c r="G201" s="273" t="s">
        <v>457</v>
      </c>
      <c r="H201" s="217">
        <v>40000</v>
      </c>
      <c r="I201" s="218" t="s">
        <v>22</v>
      </c>
      <c r="J201" s="219">
        <v>12</v>
      </c>
      <c r="K201" s="334" t="s">
        <v>22</v>
      </c>
      <c r="L201" s="331">
        <v>1</v>
      </c>
      <c r="M201" s="278" t="s">
        <v>24</v>
      </c>
      <c r="N201" s="217">
        <f>SUM(H201*J201*L201)</f>
        <v>480000</v>
      </c>
      <c r="O201" s="267">
        <v>400000</v>
      </c>
      <c r="P201" s="276">
        <f>N201-O201</f>
        <v>80000</v>
      </c>
      <c r="Q201" s="267">
        <f>IF(AA201="국비100%",N201*100%,IF(AA201="시도비100%",N201*0%,IF(AA201="시군구비100%",N201*0%,IF(AA201="국비30%, 시도비70%",N201*30%,IF(AA201="국비30%, 시도비20%, 시군구비50%",N201*30%,IF(AA201="국비50%, 시도비50%",N201*50%,IF(AA201="시도비50%, 시군구비50%",N201*0%,IF(AA201="국비30%, 시도비35%, 시군구비35%",N201*30%))))))))</f>
        <v>0</v>
      </c>
      <c r="R201" s="267">
        <f>IF(AA201="국비100%",N201*0%,IF(AA201="시도비100%",N201*100%,IF(AA201="시군구비100%",N201*0%,IF(AA201="국비30%, 시도비70%",N201*70%,IF(AA201="국비30%, 시도비20%, 시군구비50%",N201*20%,IF(AA201="국비50%, 시도비50%",N201*50%,IF(AA201="시도비50%, 시군구비50%",N201*50%,IF(AA201="국비30%, 시도비35%, 시군구비35%",N201*35%))))))))</f>
        <v>480000</v>
      </c>
      <c r="S201" s="267">
        <f>IF(AA201="국비100%",N201*0%,IF(AA201="시도비100%",N201*0%,IF(AA201="시군구비100%",N201*100%,IF(AA201="국비30%, 시도비70%",N201*0%,IF(AA201="국비30%, 시도비20%, 시군구비50%",N201*50%,IF(AA201="국비50%, 시도비50%",N201*0%,IF(AA201="시도비50%, 시군구비50%",N201*50%,IF(AA201="국비30%, 시도비35%, 시군구비35%",N201*35%))))))))</f>
        <v>0</v>
      </c>
      <c r="T201" s="267">
        <f>IF(AA201="기타보조금",N201*100%,N201*0%)</f>
        <v>0</v>
      </c>
      <c r="U201" s="267">
        <f>SUM(Q201:T201)</f>
        <v>480000</v>
      </c>
      <c r="V201" s="267">
        <f>IF(AA201="자부담",N201*100%,N201*0%)</f>
        <v>0</v>
      </c>
      <c r="W201" s="267">
        <f>IF(AA201="후원금",N201*100%,N201*0%)</f>
        <v>0</v>
      </c>
      <c r="X201" s="267">
        <f>IF(AA201="수익사업",N201*100%,N201*0%)</f>
        <v>0</v>
      </c>
      <c r="Y201" s="755">
        <f>SUM(U201:X201)</f>
        <v>480000</v>
      </c>
      <c r="Z201" s="268" t="s">
        <v>136</v>
      </c>
      <c r="AA201" s="274" t="s">
        <v>412</v>
      </c>
      <c r="AB201" s="274" t="s">
        <v>23</v>
      </c>
      <c r="AC201" s="257" t="s">
        <v>638</v>
      </c>
    </row>
    <row r="202" spans="1:29" ht="20.100000000000001" customHeight="1" x14ac:dyDescent="0.15">
      <c r="A202" s="108"/>
      <c r="B202" s="108"/>
      <c r="C202" s="108"/>
      <c r="D202" s="267"/>
      <c r="E202" s="267"/>
      <c r="F202" s="267"/>
      <c r="G202" s="273" t="s">
        <v>466</v>
      </c>
      <c r="H202" s="217">
        <f>ROUNDUP(N202/J202,-1)</f>
        <v>36790</v>
      </c>
      <c r="I202" s="218" t="s">
        <v>22</v>
      </c>
      <c r="J202" s="219">
        <v>12</v>
      </c>
      <c r="K202" s="218" t="s">
        <v>22</v>
      </c>
      <c r="L202" s="331">
        <v>1</v>
      </c>
      <c r="M202" s="278" t="s">
        <v>24</v>
      </c>
      <c r="N202" s="183">
        <v>441450</v>
      </c>
      <c r="O202" s="267">
        <v>412020</v>
      </c>
      <c r="P202" s="276">
        <f>N202-O202</f>
        <v>29430</v>
      </c>
      <c r="Q202" s="267">
        <f>IF(AA202="국비100%",N202*100%,IF(AA202="시도비100%",N202*0%,IF(AA202="시군구비100%",N202*0%,IF(AA202="국비30%, 시도비70%",N202*30%,IF(AA202="국비30%, 시도비20%, 시군구비50%",N202*30%,IF(AA202="국비50%, 시도비50%",N202*50%,IF(AA202="시도비50%, 시군구비50%",N202*0%,IF(AA202="국비30%, 시도비35%, 시군구비35%",N202*30%))))))))</f>
        <v>0</v>
      </c>
      <c r="R202" s="267">
        <f>IF(AA202="국비100%",N202*0%,IF(AA202="시도비100%",N202*100%,IF(AA202="시군구비100%",N202*0%,IF(AA202="국비30%, 시도비70%",N202*70%,IF(AA202="국비30%, 시도비20%, 시군구비50%",N202*20%,IF(AA202="국비50%, 시도비50%",N202*50%,IF(AA202="시도비50%, 시군구비50%",N202*50%,IF(AA202="국비30%, 시도비35%, 시군구비35%",N202*35%))))))))</f>
        <v>441450</v>
      </c>
      <c r="S202" s="267">
        <f>IF(AA202="국비100%",N202*0%,IF(AA202="시도비100%",N202*0%,IF(AA202="시군구비100%",N202*100%,IF(AA202="국비30%, 시도비70%",N202*0%,IF(AA202="국비30%, 시도비20%, 시군구비50%",N202*50%,IF(AA202="국비50%, 시도비50%",N202*0%,IF(AA202="시도비50%, 시군구비50%",N202*50%,IF(AA202="국비30%, 시도비35%, 시군구비35%",N202*35%))))))))</f>
        <v>0</v>
      </c>
      <c r="T202" s="267">
        <f>IF(AA202="기타보조금",N202*100%,N202*0%)</f>
        <v>0</v>
      </c>
      <c r="U202" s="267">
        <f>SUM(Q202:T202)</f>
        <v>441450</v>
      </c>
      <c r="V202" s="267">
        <f>IF(AA202="자부담",N202*100%,N202*0%)</f>
        <v>0</v>
      </c>
      <c r="W202" s="267">
        <f>IF(AA202="후원금",N202*100%,N202*0%)</f>
        <v>0</v>
      </c>
      <c r="X202" s="267">
        <f>IF(AA202="수익사업",N202*100%,N202*0%)</f>
        <v>0</v>
      </c>
      <c r="Y202" s="755">
        <f>SUM(U202:X202)</f>
        <v>441450</v>
      </c>
      <c r="Z202" s="268" t="s">
        <v>136</v>
      </c>
      <c r="AA202" s="274" t="s">
        <v>412</v>
      </c>
      <c r="AB202" s="274" t="s">
        <v>23</v>
      </c>
      <c r="AC202" s="257" t="s">
        <v>638</v>
      </c>
    </row>
    <row r="203" spans="1:29" ht="20.100000000000001" customHeight="1" x14ac:dyDescent="0.15">
      <c r="A203" s="108"/>
      <c r="B203" s="108"/>
      <c r="C203" s="108"/>
      <c r="D203" s="267"/>
      <c r="E203" s="267"/>
      <c r="F203" s="267"/>
      <c r="G203" s="739" t="s">
        <v>499</v>
      </c>
      <c r="H203" s="217"/>
      <c r="I203" s="218"/>
      <c r="J203" s="219"/>
      <c r="K203" s="218"/>
      <c r="L203" s="331"/>
      <c r="M203" s="278"/>
      <c r="N203" s="217"/>
      <c r="O203" s="267"/>
      <c r="P203" s="276"/>
      <c r="Q203" s="267"/>
      <c r="R203" s="267"/>
      <c r="S203" s="267"/>
      <c r="T203" s="267"/>
      <c r="U203" s="267"/>
      <c r="V203" s="267"/>
      <c r="W203" s="267"/>
      <c r="X203" s="267"/>
      <c r="Y203" s="755"/>
      <c r="Z203" s="268"/>
      <c r="AA203" s="274"/>
      <c r="AB203" s="274"/>
    </row>
    <row r="204" spans="1:29" ht="20.100000000000001" customHeight="1" x14ac:dyDescent="0.15">
      <c r="A204" s="108"/>
      <c r="B204" s="108"/>
      <c r="C204" s="108"/>
      <c r="D204" s="267"/>
      <c r="E204" s="267"/>
      <c r="F204" s="267"/>
      <c r="G204" s="273" t="s">
        <v>516</v>
      </c>
      <c r="H204" s="217">
        <v>105617.5</v>
      </c>
      <c r="I204" s="218" t="s">
        <v>22</v>
      </c>
      <c r="J204" s="219">
        <v>12</v>
      </c>
      <c r="K204" s="218" t="s">
        <v>22</v>
      </c>
      <c r="L204" s="331">
        <v>6</v>
      </c>
      <c r="M204" s="220" t="s">
        <v>24</v>
      </c>
      <c r="N204" s="221">
        <f>ROUNDUP(H204*J204*L204,-1)</f>
        <v>7604460</v>
      </c>
      <c r="O204" s="267">
        <v>5516460</v>
      </c>
      <c r="P204" s="276">
        <f>N204-O204</f>
        <v>2088000</v>
      </c>
      <c r="Q204" s="267">
        <f>IF(AA204="국비100%",N204*100%,IF(AA204="시도비100%",N204*0%,IF(AA204="시군구비100%",N204*0%,IF(AA204="국비30%, 시도비70%",N204*30%,IF(AA204="국비50%, 시도비50%",N204*50%,IF(AA204="시도비50%, 시군구비50%",N204*0%,IF(AA204="국비30%, 시도비35%, 시군구비35%",N204*30%)))))))</f>
        <v>0</v>
      </c>
      <c r="R204" s="267">
        <f>IF(AA204="국비100%",N204*0%,IF(AA204="시도비100%",N204*100%,IF(AA204="시군구비100%",N204*0%,IF(AA204="국비30%, 시도비70%",N204*70%,IF(AA204="국비50%, 시도비50%",N204*50%,IF(AA204="시도비50%, 시군구비50%",N204*50%,IF(AA204="국비30%, 시도비35%, 시군구비35%",N204*35%)))))))</f>
        <v>7604460</v>
      </c>
      <c r="S204" s="267">
        <f>IF(AA204="국비100%",N204*0%,IF(AA204="시도비100%",N204*0%,IF(AA204="시군구비100%",N204*100%,IF(AA204="국비30%, 시도비70%",N204*0%,IF(AA204="국비50%, 시도비50%",N204*0%,IF(AA204="시도비50%, 시군구비50%",N204*50%,IF(AA204="국비30%, 시도비35%, 시군구비35%",N204*35%)))))))</f>
        <v>0</v>
      </c>
      <c r="T204" s="267">
        <f>IF(AA204="기타보조금",N204*100%,N204*0%)</f>
        <v>0</v>
      </c>
      <c r="U204" s="267">
        <f>SUM(Q204:T204)</f>
        <v>7604460</v>
      </c>
      <c r="V204" s="267">
        <f>IF(AA204="자부담",N204*100%,N204*0%)</f>
        <v>0</v>
      </c>
      <c r="W204" s="267">
        <f>IF(AA204="후원금",N204*100%,N204*0%)</f>
        <v>0</v>
      </c>
      <c r="X204" s="267">
        <f>IF(AA204="수익사업",N204*100%,N204*0%)</f>
        <v>0</v>
      </c>
      <c r="Y204" s="760">
        <f>SUM(U204:X204)</f>
        <v>7604460</v>
      </c>
      <c r="Z204" s="268" t="s">
        <v>136</v>
      </c>
      <c r="AA204" s="274" t="s">
        <v>412</v>
      </c>
      <c r="AB204" s="274" t="s">
        <v>23</v>
      </c>
      <c r="AC204" s="257" t="s">
        <v>638</v>
      </c>
    </row>
    <row r="205" spans="1:29" ht="20.100000000000001" customHeight="1" x14ac:dyDescent="0.15">
      <c r="A205" s="108"/>
      <c r="B205" s="108"/>
      <c r="C205" s="108"/>
      <c r="D205" s="267"/>
      <c r="E205" s="267"/>
      <c r="F205" s="267"/>
      <c r="G205" s="273"/>
      <c r="H205" s="217">
        <v>91050</v>
      </c>
      <c r="I205" s="218" t="s">
        <v>22</v>
      </c>
      <c r="J205" s="219">
        <v>12</v>
      </c>
      <c r="K205" s="218" t="s">
        <v>22</v>
      </c>
      <c r="L205" s="331">
        <v>1</v>
      </c>
      <c r="M205" s="220" t="s">
        <v>24</v>
      </c>
      <c r="N205" s="221">
        <f>ROUNDUP(H205*J205*L205,-1)</f>
        <v>1092600</v>
      </c>
      <c r="O205" s="267">
        <v>792600</v>
      </c>
      <c r="P205" s="276">
        <f>N205-O205</f>
        <v>300000</v>
      </c>
      <c r="Q205" s="267">
        <f>IF(AA205="국비100%",N205*100%,IF(AA205="시도비100%",N205*0%,IF(AA205="시군구비100%",N205*0%,IF(AA205="국비30%, 시도비70%",N205*30%,IF(AA205="국비50%, 시도비50%",N205*50%,IF(AA205="시도비50%, 시군구비50%",N205*0%,IF(AA205="국비30%, 시도비35%, 시군구비35%",N205*30%)))))))</f>
        <v>0</v>
      </c>
      <c r="R205" s="267">
        <f>IF(AA205="국비100%",N205*0%,IF(AA205="시도비100%",N205*100%,IF(AA205="시군구비100%",N205*0%,IF(AA205="국비30%, 시도비70%",N205*70%,IF(AA205="국비50%, 시도비50%",N205*50%,IF(AA205="시도비50%, 시군구비50%",N205*50%,IF(AA205="국비30%, 시도비35%, 시군구비35%",N205*35%)))))))</f>
        <v>1092600</v>
      </c>
      <c r="S205" s="267">
        <f>IF(AA205="국비100%",N205*0%,IF(AA205="시도비100%",N205*0%,IF(AA205="시군구비100%",N205*100%,IF(AA205="국비30%, 시도비70%",N205*0%,IF(AA205="국비50%, 시도비50%",N205*0%,IF(AA205="시도비50%, 시군구비50%",N205*50%,IF(AA205="국비30%, 시도비35%, 시군구비35%",N205*35%)))))))</f>
        <v>0</v>
      </c>
      <c r="T205" s="267">
        <f>IF(AA205="기타보조금",N205*100%,N205*0%)</f>
        <v>0</v>
      </c>
      <c r="U205" s="267">
        <f>SUM(Q205:T205)</f>
        <v>1092600</v>
      </c>
      <c r="V205" s="267">
        <f>IF(AA205="자부담",N205*100%,N205*0%)</f>
        <v>0</v>
      </c>
      <c r="W205" s="267">
        <f>IF(AA205="후원금",N205*100%,N205*0%)</f>
        <v>0</v>
      </c>
      <c r="X205" s="267">
        <f>IF(AA205="수익사업",N205*100%,N205*0%)</f>
        <v>0</v>
      </c>
      <c r="Y205" s="760">
        <f>SUM(U205:X205)</f>
        <v>1092600</v>
      </c>
      <c r="Z205" s="268" t="s">
        <v>136</v>
      </c>
      <c r="AA205" s="274" t="s">
        <v>412</v>
      </c>
      <c r="AB205" s="274" t="s">
        <v>23</v>
      </c>
      <c r="AC205" s="257" t="s">
        <v>638</v>
      </c>
    </row>
    <row r="206" spans="1:29" ht="20.100000000000001" customHeight="1" x14ac:dyDescent="0.15">
      <c r="A206" s="108"/>
      <c r="B206" s="108"/>
      <c r="C206" s="108"/>
      <c r="D206" s="267"/>
      <c r="E206" s="267"/>
      <c r="F206" s="267"/>
      <c r="G206" s="429" t="s">
        <v>416</v>
      </c>
      <c r="H206" s="217">
        <v>300000</v>
      </c>
      <c r="I206" s="218" t="s">
        <v>22</v>
      </c>
      <c r="J206" s="332">
        <v>2</v>
      </c>
      <c r="K206" s="218" t="s">
        <v>22</v>
      </c>
      <c r="L206" s="331">
        <v>7</v>
      </c>
      <c r="M206" s="278" t="s">
        <v>24</v>
      </c>
      <c r="N206" s="221">
        <f>SUM(H206*J206*L206)</f>
        <v>4200000</v>
      </c>
      <c r="O206" s="267">
        <v>4200000</v>
      </c>
      <c r="P206" s="276">
        <f>N206-O206</f>
        <v>0</v>
      </c>
      <c r="Q206" s="267">
        <f>IF(AA206="국비100%",N206*100%,IF(AA206="시도비100%",N206*0%,IF(AA206="시군구비100%",N206*0%,IF(AA206="국비30%, 시도비70%",N206*30%,IF(AA206="국비50%, 시도비50%",N206*50%,IF(AA206="시도비50%, 시군구비50%",N206*0%,IF(AA206="국비30%, 시도비35%, 시군구비35%",N206*30%)))))))</f>
        <v>1260000</v>
      </c>
      <c r="R206" s="267">
        <f>IF(AA206="국비100%",N206*0%,IF(AA206="시도비100%",N206*100%,IF(AA206="시군구비100%",N206*0%,IF(AA206="국비30%, 시도비70%",N206*70%,IF(AA206="국비50%, 시도비50%",N206*50%,IF(AA206="시도비50%, 시군구비50%",N206*50%,IF(AA206="국비30%, 시도비35%, 시군구비35%",N206*35%)))))))</f>
        <v>2940000</v>
      </c>
      <c r="S206" s="267">
        <f>IF(AA206="국비100%",N206*0%,IF(AA206="시도비100%",N206*0%,IF(AA206="시군구비100%",N206*100%,IF(AA206="국비30%, 시도비70%",N206*0%,IF(AA206="국비50%, 시도비50%",N206*0%,IF(AA206="시도비50%, 시군구비50%",N206*50%,IF(AA206="국비30%, 시도비35%, 시군구비35%",N206*35%)))))))</f>
        <v>0</v>
      </c>
      <c r="T206" s="267">
        <f>IF(AA206="기타보조금",N206*100%,N206*0%)</f>
        <v>0</v>
      </c>
      <c r="U206" s="267">
        <f>SUM(Q206:T206)</f>
        <v>4200000</v>
      </c>
      <c r="V206" s="267">
        <f>IF(AA206="자부담",N206*100%,N206*0%)</f>
        <v>0</v>
      </c>
      <c r="W206" s="267">
        <f>IF(AA206="후원금",N206*100%,N206*0%)</f>
        <v>0</v>
      </c>
      <c r="X206" s="267">
        <f>IF(AA206="수익사업",N206*100%,N206*0%)</f>
        <v>0</v>
      </c>
      <c r="Y206" s="760">
        <f>SUM(U206:X206)</f>
        <v>4200000</v>
      </c>
      <c r="Z206" s="274" t="s">
        <v>341</v>
      </c>
      <c r="AA206" s="274" t="s">
        <v>81</v>
      </c>
      <c r="AB206" s="274" t="s">
        <v>23</v>
      </c>
      <c r="AC206" s="257" t="s">
        <v>636</v>
      </c>
    </row>
    <row r="207" spans="1:29" ht="20.100000000000001" customHeight="1" x14ac:dyDescent="0.15">
      <c r="A207" s="108"/>
      <c r="B207" s="108"/>
      <c r="C207" s="108"/>
      <c r="D207" s="267"/>
      <c r="E207" s="267"/>
      <c r="F207" s="267"/>
      <c r="G207" s="429" t="s">
        <v>285</v>
      </c>
      <c r="H207" s="221">
        <v>128092.8</v>
      </c>
      <c r="I207" s="218" t="s">
        <v>22</v>
      </c>
      <c r="J207" s="332">
        <v>1</v>
      </c>
      <c r="K207" s="218" t="s">
        <v>22</v>
      </c>
      <c r="L207" s="331">
        <v>7</v>
      </c>
      <c r="M207" s="278" t="s">
        <v>24</v>
      </c>
      <c r="N207" s="221">
        <f>ROUNDUP(H207*J207*L207,-1)</f>
        <v>896650</v>
      </c>
      <c r="O207" s="267"/>
      <c r="P207" s="276">
        <f>N207-O207</f>
        <v>896650</v>
      </c>
      <c r="Q207" s="267">
        <f>IF(AA207="국비100%",N207*100%,IF(AA207="시도비100%",N207*0%,IF(AA207="시군구비100%",N207*0%,IF(AA207="국비30%, 시도비70%",N207*30%,IF(AA207="국비50%, 시도비50%",N207*50%,IF(AA207="시도비50%, 시군구비50%",N207*0%,IF(AA207="국비30%, 시도비35%, 시군구비35%",N207*30%)))))))</f>
        <v>268995</v>
      </c>
      <c r="R207" s="267">
        <f>IF(AA207="국비100%",N207*0%,IF(AA207="시도비100%",N207*100%,IF(AA207="시군구비100%",N207*0%,IF(AA207="국비30%, 시도비70%",N207*70%,IF(AA207="국비50%, 시도비50%",N207*50%,IF(AA207="시도비50%, 시군구비50%",N207*50%,IF(AA207="국비30%, 시도비35%, 시군구비35%",N207*35%)))))))</f>
        <v>627655</v>
      </c>
      <c r="S207" s="267">
        <f>IF(AA207="국비100%",N207*0%,IF(AA207="시도비100%",N207*0%,IF(AA207="시군구비100%",N207*100%,IF(AA207="국비30%, 시도비70%",N207*0%,IF(AA207="국비50%, 시도비50%",N207*0%,IF(AA207="시도비50%, 시군구비50%",N207*50%,IF(AA207="국비30%, 시도비35%, 시군구비35%",N207*35%)))))))</f>
        <v>0</v>
      </c>
      <c r="T207" s="267">
        <f>IF(AA207="기타보조금",N207*100%,N207*0%)</f>
        <v>0</v>
      </c>
      <c r="U207" s="267">
        <f>SUM(Q207:T207)</f>
        <v>896650</v>
      </c>
      <c r="V207" s="267">
        <f>IF(AA207="자부담",N207*100%,N207*0%)</f>
        <v>0</v>
      </c>
      <c r="W207" s="267">
        <f>IF(AA207="후원금",N207*100%,N207*0%)</f>
        <v>0</v>
      </c>
      <c r="X207" s="267">
        <f>IF(AA207="수익사업",N207*100%,N207*0%)</f>
        <v>0</v>
      </c>
      <c r="Y207" s="760">
        <f>SUM(U207:X207)</f>
        <v>896650</v>
      </c>
      <c r="Z207" s="274" t="s">
        <v>341</v>
      </c>
      <c r="AA207" s="274" t="s">
        <v>81</v>
      </c>
      <c r="AB207" s="274" t="s">
        <v>23</v>
      </c>
      <c r="AC207" s="257" t="s">
        <v>636</v>
      </c>
    </row>
    <row r="208" spans="1:29" ht="20.100000000000001" customHeight="1" x14ac:dyDescent="0.15">
      <c r="A208" s="108"/>
      <c r="B208" s="108"/>
      <c r="C208" s="108"/>
      <c r="D208" s="267"/>
      <c r="E208" s="267"/>
      <c r="F208" s="267"/>
      <c r="G208" s="428" t="s">
        <v>510</v>
      </c>
      <c r="H208" s="271"/>
      <c r="I208" s="259"/>
      <c r="J208" s="271"/>
      <c r="K208" s="259"/>
      <c r="L208" s="271"/>
      <c r="M208" s="271"/>
      <c r="N208" s="183"/>
      <c r="O208" s="389"/>
      <c r="P208" s="267"/>
      <c r="Q208" s="267"/>
      <c r="R208" s="267"/>
      <c r="S208" s="267"/>
      <c r="T208" s="267"/>
      <c r="U208" s="267"/>
      <c r="V208" s="267"/>
      <c r="W208" s="267"/>
      <c r="X208" s="267"/>
      <c r="Y208" s="755"/>
      <c r="Z208" s="268"/>
      <c r="AA208" s="268"/>
      <c r="AB208" s="268"/>
      <c r="AC208" s="262"/>
    </row>
    <row r="209" spans="1:29" ht="20.100000000000001" customHeight="1" x14ac:dyDescent="0.15">
      <c r="A209" s="108"/>
      <c r="B209" s="108"/>
      <c r="C209" s="108"/>
      <c r="D209" s="267"/>
      <c r="E209" s="267"/>
      <c r="F209" s="267"/>
      <c r="G209" s="273" t="s">
        <v>416</v>
      </c>
      <c r="H209" s="221"/>
      <c r="I209" s="427"/>
      <c r="J209" s="219"/>
      <c r="K209" s="218"/>
      <c r="L209" s="331"/>
      <c r="M209" s="278"/>
      <c r="N209" s="183"/>
      <c r="O209" s="389"/>
      <c r="P209" s="276"/>
      <c r="Q209" s="267"/>
      <c r="R209" s="267"/>
      <c r="S209" s="267"/>
      <c r="T209" s="267"/>
      <c r="U209" s="267"/>
      <c r="V209" s="267"/>
      <c r="W209" s="267"/>
      <c r="X209" s="267"/>
      <c r="Y209" s="755"/>
      <c r="Z209" s="268"/>
      <c r="AA209" s="268"/>
      <c r="AB209" s="268"/>
      <c r="AC209" s="262"/>
    </row>
    <row r="210" spans="1:29" ht="20.100000000000001" customHeight="1" x14ac:dyDescent="0.15">
      <c r="A210" s="108"/>
      <c r="B210" s="108"/>
      <c r="C210" s="108"/>
      <c r="D210" s="267"/>
      <c r="E210" s="267"/>
      <c r="F210" s="267"/>
      <c r="G210" s="273" t="s">
        <v>43</v>
      </c>
      <c r="H210" s="217">
        <v>200000</v>
      </c>
      <c r="I210" s="218" t="s">
        <v>22</v>
      </c>
      <c r="J210" s="332">
        <v>2</v>
      </c>
      <c r="K210" s="218" t="s">
        <v>22</v>
      </c>
      <c r="L210" s="331">
        <v>1</v>
      </c>
      <c r="M210" s="278" t="s">
        <v>24</v>
      </c>
      <c r="N210" s="183">
        <f>ROUNDUP(H210*J210*L210,-1)</f>
        <v>400000</v>
      </c>
      <c r="O210" s="389">
        <v>400000</v>
      </c>
      <c r="P210" s="276">
        <f>N210-O210</f>
        <v>0</v>
      </c>
      <c r="Q210" s="267">
        <f>IF(AA210="국비100%",N210*100%,IF(AA210="시도비100%",N210*0%,IF(AA210="시군구비100%",N210*0%,IF(AA210="국비30%, 시도비70%",N210*30%,IF(AA210="국비50%, 시도비50%",N210*50%,IF(AA210="시도비50%, 시군구비50%",N210*0%,IF(AA210="국비30%, 시도비35%, 시군구비35%",N210*30%)))))))</f>
        <v>120000</v>
      </c>
      <c r="R210" s="267">
        <f>IF(AA210="국비100%",N210*0%,IF(AA210="시도비100%",N210*100%,IF(AA210="시군구비100%",N210*0%,IF(AA210="국비30%, 시도비70%",N210*70%,IF(AA210="국비50%, 시도비50%",N210*50%,IF(AA210="시도비50%, 시군구비50%",N210*50%,IF(AA210="국비30%, 시도비35%, 시군구비35%",N210*35%)))))))</f>
        <v>140000</v>
      </c>
      <c r="S210" s="267">
        <f>IF(AA210="국비100%",N210*0%,IF(AA210="시도비100%",N210*0%,IF(AA210="시군구비100%",N210*100%,IF(AA210="국비30%, 시도비70%",N210*0%,IF(AA210="국비50%, 시도비50%",N210*0%,IF(AA210="시도비50%, 시군구비50%",N210*50%,IF(AA210="국비30%, 시도비35%, 시군구비35%",N210*35%)))))))</f>
        <v>140000</v>
      </c>
      <c r="T210" s="267">
        <f>IF(AA210="기타보조금",N210*100%,N210*0%)</f>
        <v>0</v>
      </c>
      <c r="U210" s="267">
        <f>SUM(Q210:T210)</f>
        <v>400000</v>
      </c>
      <c r="V210" s="267">
        <f>IF(AA210="자부담",N210*100%,N210*0%)</f>
        <v>0</v>
      </c>
      <c r="W210" s="267">
        <f>IF(AA210="후원금",N210*100%,N210*0%)</f>
        <v>0</v>
      </c>
      <c r="X210" s="267">
        <f>IF(AA210="수익사업",N210*100%,N210*0%)</f>
        <v>0</v>
      </c>
      <c r="Y210" s="755">
        <f>SUM(U210:X210)</f>
        <v>400000</v>
      </c>
      <c r="Z210" s="268" t="s">
        <v>281</v>
      </c>
      <c r="AA210" s="268" t="s">
        <v>600</v>
      </c>
      <c r="AB210" s="268" t="s">
        <v>493</v>
      </c>
      <c r="AC210" s="257" t="s">
        <v>640</v>
      </c>
    </row>
    <row r="211" spans="1:29" ht="20.100000000000001" customHeight="1" x14ac:dyDescent="0.15">
      <c r="A211" s="108"/>
      <c r="B211" s="108"/>
      <c r="C211" s="108"/>
      <c r="D211" s="267"/>
      <c r="E211" s="267"/>
      <c r="F211" s="267"/>
      <c r="G211" s="273" t="s">
        <v>466</v>
      </c>
      <c r="H211" s="221"/>
      <c r="I211" s="427"/>
      <c r="J211" s="219"/>
      <c r="K211" s="218"/>
      <c r="L211" s="331"/>
      <c r="M211" s="278"/>
      <c r="N211" s="183"/>
      <c r="O211" s="389"/>
      <c r="P211" s="276"/>
      <c r="Q211" s="267"/>
      <c r="R211" s="267"/>
      <c r="S211" s="267"/>
      <c r="T211" s="267"/>
      <c r="U211" s="267"/>
      <c r="V211" s="267"/>
      <c r="W211" s="267"/>
      <c r="X211" s="267"/>
      <c r="Y211" s="755"/>
      <c r="Z211" s="268"/>
      <c r="AA211" s="268"/>
      <c r="AB211" s="268"/>
      <c r="AC211" s="262"/>
    </row>
    <row r="212" spans="1:29" ht="20.100000000000001" customHeight="1" x14ac:dyDescent="0.15">
      <c r="A212" s="108"/>
      <c r="B212" s="108"/>
      <c r="C212" s="108"/>
      <c r="D212" s="267"/>
      <c r="E212" s="267"/>
      <c r="F212" s="267"/>
      <c r="G212" s="280" t="s">
        <v>43</v>
      </c>
      <c r="H212" s="217">
        <f>ROUNDUP(N212/J212,-1)</f>
        <v>135690</v>
      </c>
      <c r="I212" s="218" t="s">
        <v>22</v>
      </c>
      <c r="J212" s="219">
        <v>12</v>
      </c>
      <c r="K212" s="218" t="s">
        <v>22</v>
      </c>
      <c r="L212" s="331">
        <v>1</v>
      </c>
      <c r="M212" s="278" t="s">
        <v>24</v>
      </c>
      <c r="N212" s="183">
        <v>1628210</v>
      </c>
      <c r="O212" s="389">
        <v>1181840</v>
      </c>
      <c r="P212" s="276">
        <f>N212-O212</f>
        <v>446370</v>
      </c>
      <c r="Q212" s="267">
        <f>IF(AA212="국비100%",N212*100%,IF(AA212="시도비100%",N212*0%,IF(AA212="시군구비100%",N212*0%,IF(AA212="국비30%, 시도비70%",N212*30%,IF(AA212="국비50%, 시도비50%",N212*50%,IF(AA212="시도비50%, 시군구비50%",N212*0%,IF(AA212="국비30%, 시도비35%, 시군구비35%",N212*30%)))))))</f>
        <v>488463</v>
      </c>
      <c r="R212" s="267">
        <f>IF(AA212="국비100%",N212*0%,IF(AA212="시도비100%",N212*100%,IF(AA212="시군구비100%",N212*0%,IF(AA212="국비30%, 시도비70%",N212*70%,IF(AA212="국비50%, 시도비50%",N212*50%,IF(AA212="시도비50%, 시군구비50%",N212*50%,IF(AA212="국비30%, 시도비35%, 시군구비35%",N212*35%)))))))</f>
        <v>569873.5</v>
      </c>
      <c r="S212" s="267">
        <f>IF(AA212="국비100%",N212*0%,IF(AA212="시도비100%",N212*0%,IF(AA212="시군구비100%",N212*100%,IF(AA212="국비30%, 시도비70%",N212*0%,IF(AA212="국비50%, 시도비50%",N212*0%,IF(AA212="시도비50%, 시군구비50%",N212*50%,IF(AA212="국비30%, 시도비35%, 시군구비35%",N212*35%)))))))</f>
        <v>569873.5</v>
      </c>
      <c r="T212" s="267">
        <f>IF(AA212="기타보조금",N212*100%,N212*0%)</f>
        <v>0</v>
      </c>
      <c r="U212" s="267">
        <f>SUM(Q212:T212)</f>
        <v>1628210</v>
      </c>
      <c r="V212" s="267">
        <f>IF(AA212="자부담",N212*100%,N212*0%)</f>
        <v>0</v>
      </c>
      <c r="W212" s="267">
        <f>IF(AA212="후원금",N212*100%,N212*0%)</f>
        <v>0</v>
      </c>
      <c r="X212" s="267">
        <f>IF(AA212="수익사업",N212*100%,N212*0%)</f>
        <v>0</v>
      </c>
      <c r="Y212" s="755">
        <f>SUM(U212:X212)</f>
        <v>1628210</v>
      </c>
      <c r="Z212" s="268" t="s">
        <v>281</v>
      </c>
      <c r="AA212" s="268" t="s">
        <v>600</v>
      </c>
      <c r="AB212" s="268" t="s">
        <v>493</v>
      </c>
      <c r="AC212" s="257" t="s">
        <v>640</v>
      </c>
    </row>
    <row r="213" spans="1:29" ht="20.100000000000001" customHeight="1" x14ac:dyDescent="0.15">
      <c r="A213" s="108"/>
      <c r="B213" s="108"/>
      <c r="C213" s="108"/>
      <c r="D213" s="267"/>
      <c r="E213" s="267"/>
      <c r="F213" s="267"/>
      <c r="G213" s="273" t="s">
        <v>477</v>
      </c>
      <c r="H213" s="221"/>
      <c r="I213" s="427"/>
      <c r="J213" s="219"/>
      <c r="K213" s="218"/>
      <c r="L213" s="331"/>
      <c r="M213" s="278"/>
      <c r="N213" s="183"/>
      <c r="O213" s="389"/>
      <c r="P213" s="276"/>
      <c r="Q213" s="267"/>
      <c r="R213" s="267"/>
      <c r="S213" s="267"/>
      <c r="T213" s="267"/>
      <c r="U213" s="267"/>
      <c r="V213" s="267"/>
      <c r="W213" s="267"/>
      <c r="X213" s="267"/>
      <c r="Y213" s="755"/>
      <c r="Z213" s="268"/>
      <c r="AA213" s="268"/>
      <c r="AB213" s="268"/>
      <c r="AC213" s="426"/>
    </row>
    <row r="214" spans="1:29" ht="20.100000000000001" customHeight="1" x14ac:dyDescent="0.15">
      <c r="A214" s="108"/>
      <c r="B214" s="108"/>
      <c r="C214" s="108"/>
      <c r="D214" s="267"/>
      <c r="E214" s="267"/>
      <c r="F214" s="267"/>
      <c r="G214" s="280" t="s">
        <v>43</v>
      </c>
      <c r="H214" s="217">
        <v>250000</v>
      </c>
      <c r="I214" s="218" t="s">
        <v>22</v>
      </c>
      <c r="J214" s="219">
        <v>12</v>
      </c>
      <c r="K214" s="218" t="s">
        <v>22</v>
      </c>
      <c r="L214" s="331">
        <v>1</v>
      </c>
      <c r="M214" s="278" t="s">
        <v>24</v>
      </c>
      <c r="N214" s="183">
        <f>SUM(H214*J214*L214)</f>
        <v>3000000</v>
      </c>
      <c r="O214" s="389">
        <v>2500000</v>
      </c>
      <c r="P214" s="276">
        <f>N214-O214</f>
        <v>500000</v>
      </c>
      <c r="Q214" s="267">
        <f>IF(AA214="국비100%",N214*100%,IF(AA214="시도비100%",N214*0%,IF(AA214="시군구비100%",N214*0%,IF(AA214="국비30%, 시도비70%",N214*30%,IF(AA214="국비50%, 시도비50%",N214*50%,IF(AA214="시도비50%, 시군구비50%",N214*0%,IF(AA214="국비30%, 시도비35%, 시군구비35%",N214*30%)))))))</f>
        <v>0</v>
      </c>
      <c r="R214" s="267">
        <f>IF(AA214="국비100%",N214*0%,IF(AA214="시도비100%",N214*100%,IF(AA214="시군구비100%",N214*0%,IF(AA214="국비30%, 시도비70%",N214*70%,IF(AA214="국비50%, 시도비50%",N214*50%,IF(AA214="시도비50%, 시군구비50%",N214*50%,IF(AA214="국비30%, 시도비35%, 시군구비35%",N214*35%)))))))</f>
        <v>1500000</v>
      </c>
      <c r="S214" s="267">
        <f>IF(AA214="국비100%",N214*0%,IF(AA214="시도비100%",N214*0%,IF(AA214="시군구비100%",N214*100%,IF(AA214="국비30%, 시도비70%",N214*0%,IF(AA214="국비50%, 시도비50%",N214*0%,IF(AA214="시도비50%, 시군구비50%",N214*50%,IF(AA214="국비30%, 시도비35%, 시군구비35%",N214*35%)))))))</f>
        <v>1500000</v>
      </c>
      <c r="T214" s="267">
        <f>IF(AA214="기타보조금",N214*100%,N214*0%)</f>
        <v>0</v>
      </c>
      <c r="U214" s="267">
        <f>SUM(Q214:T214)</f>
        <v>3000000</v>
      </c>
      <c r="V214" s="267">
        <f>IF(AA214="자부담",N214*100%,N214*0%)</f>
        <v>0</v>
      </c>
      <c r="W214" s="267">
        <f>IF(AA214="후원금",N214*100%,N214*0%)</f>
        <v>0</v>
      </c>
      <c r="X214" s="267">
        <f>IF(AA214="수익사업",N214*100%,N214*0%)</f>
        <v>0</v>
      </c>
      <c r="Y214" s="755">
        <f>SUM(U214:X214)</f>
        <v>3000000</v>
      </c>
      <c r="Z214" s="268" t="s">
        <v>144</v>
      </c>
      <c r="AA214" s="268" t="s">
        <v>180</v>
      </c>
      <c r="AB214" s="268" t="s">
        <v>493</v>
      </c>
      <c r="AC214" s="257" t="s">
        <v>640</v>
      </c>
    </row>
    <row r="215" spans="1:29" ht="20.100000000000001" customHeight="1" x14ac:dyDescent="0.15">
      <c r="A215" s="108"/>
      <c r="B215" s="108"/>
      <c r="C215" s="108"/>
      <c r="D215" s="267"/>
      <c r="E215" s="267"/>
      <c r="F215" s="267"/>
      <c r="G215" s="739" t="s">
        <v>502</v>
      </c>
      <c r="H215" s="271"/>
      <c r="I215" s="259"/>
      <c r="J215" s="271"/>
      <c r="K215" s="259"/>
      <c r="L215" s="271"/>
      <c r="M215" s="271"/>
      <c r="N215" s="217"/>
      <c r="O215" s="267"/>
      <c r="P215" s="267"/>
      <c r="Q215" s="267"/>
      <c r="R215" s="267"/>
      <c r="S215" s="267"/>
      <c r="T215" s="267"/>
      <c r="U215" s="267"/>
      <c r="V215" s="267"/>
      <c r="W215" s="267"/>
      <c r="X215" s="267"/>
      <c r="Y215" s="755"/>
      <c r="Z215" s="268"/>
      <c r="AA215" s="268"/>
      <c r="AB215" s="268"/>
      <c r="AC215" s="262"/>
    </row>
    <row r="216" spans="1:29" ht="20.100000000000001" customHeight="1" x14ac:dyDescent="0.15">
      <c r="A216" s="108"/>
      <c r="B216" s="108"/>
      <c r="C216" s="108"/>
      <c r="D216" s="267"/>
      <c r="E216" s="267"/>
      <c r="F216" s="267"/>
      <c r="G216" s="273" t="s">
        <v>449</v>
      </c>
      <c r="H216" s="217">
        <v>100000</v>
      </c>
      <c r="I216" s="218" t="s">
        <v>22</v>
      </c>
      <c r="J216" s="219">
        <v>12</v>
      </c>
      <c r="K216" s="218" t="s">
        <v>22</v>
      </c>
      <c r="L216" s="331">
        <v>1</v>
      </c>
      <c r="M216" s="278" t="s">
        <v>24</v>
      </c>
      <c r="N216" s="217">
        <f>SUM(H216*J216*L216)</f>
        <v>1200000</v>
      </c>
      <c r="O216" s="267">
        <v>1000000</v>
      </c>
      <c r="P216" s="276">
        <f>N216-O216</f>
        <v>200000</v>
      </c>
      <c r="Q216" s="267">
        <f>IF(AA216="국비100%",N216*100%,IF(AA216="시도비100%",N216*0%,IF(AA216="시군구비100%",N216*0%,IF(AA216="국비30%, 시도비70%",N216*30%,IF(AA216="국비30%, 시도비20%, 시군구비50%",N216*30%,IF(AA216="국비50%, 시도비50%",N216*50%,IF(AA216="시도비50%, 시군구비50%",N216*0%,IF(AA216="국비30%, 시도비35%, 시군구비35%",N216*30%))))))))</f>
        <v>0</v>
      </c>
      <c r="R216" s="267">
        <f>IF(AA216="국비100%",N216*0%,IF(AA216="시도비100%",N216*100%,IF(AA216="시군구비100%",N216*0%,IF(AA216="국비30%, 시도비70%",N216*70%,IF(AA216="국비30%, 시도비20%, 시군구비50%",N216*20%,IF(AA216="국비50%, 시도비50%",N216*50%,IF(AA216="시도비50%, 시군구비50%",N216*50%,IF(AA216="국비30%, 시도비35%, 시군구비35%",N216*35%))))))))</f>
        <v>1200000</v>
      </c>
      <c r="S216" s="267">
        <f>IF(AA216="국비100%",N216*0%,IF(AA216="시도비100%",N216*0%,IF(AA216="시군구비100%",N216*100%,IF(AA216="국비30%, 시도비70%",N216*0%,IF(AA216="국비30%, 시도비20%, 시군구비50%",N216*50%,IF(AA216="국비50%, 시도비50%",N216*0%,IF(AA216="시도비50%, 시군구비50%",N216*50%,IF(AA216="국비30%, 시도비35%, 시군구비35%",N216*35%))))))))</f>
        <v>0</v>
      </c>
      <c r="T216" s="267">
        <f>IF(AA216="기타보조금",N216*100%,N216*0%)</f>
        <v>0</v>
      </c>
      <c r="U216" s="267">
        <f>SUM(Q216:T216)</f>
        <v>1200000</v>
      </c>
      <c r="V216" s="267">
        <f>IF(AA216="자부담",N216*100%,N216*0%)</f>
        <v>0</v>
      </c>
      <c r="W216" s="267">
        <f>IF(AA216="후원금",N216*100%,N216*0%)</f>
        <v>0</v>
      </c>
      <c r="X216" s="267">
        <f>IF(AA216="수익사업",N216*100%,N216*0%)</f>
        <v>0</v>
      </c>
      <c r="Y216" s="755">
        <f>SUM(U216:X216)</f>
        <v>1200000</v>
      </c>
      <c r="Z216" s="268" t="s">
        <v>301</v>
      </c>
      <c r="AA216" s="268" t="s">
        <v>412</v>
      </c>
      <c r="AB216" s="274" t="s">
        <v>493</v>
      </c>
      <c r="AC216" s="257" t="s">
        <v>641</v>
      </c>
    </row>
    <row r="217" spans="1:29" ht="20.100000000000001" customHeight="1" x14ac:dyDescent="0.15">
      <c r="A217" s="108"/>
      <c r="B217" s="108"/>
      <c r="C217" s="108"/>
      <c r="D217" s="267"/>
      <c r="E217" s="267"/>
      <c r="F217" s="267"/>
      <c r="G217" s="273" t="s">
        <v>416</v>
      </c>
      <c r="H217" s="217"/>
      <c r="I217" s="218"/>
      <c r="J217" s="219"/>
      <c r="K217" s="218"/>
      <c r="L217" s="331"/>
      <c r="M217" s="278"/>
      <c r="N217" s="217"/>
      <c r="O217" s="267"/>
      <c r="P217" s="276"/>
      <c r="Q217" s="267"/>
      <c r="R217" s="267"/>
      <c r="S217" s="267"/>
      <c r="T217" s="267"/>
      <c r="U217" s="267"/>
      <c r="V217" s="267"/>
      <c r="W217" s="267"/>
      <c r="X217" s="267"/>
      <c r="Y217" s="755"/>
      <c r="Z217" s="268" t="s">
        <v>301</v>
      </c>
      <c r="AA217" s="268" t="s">
        <v>412</v>
      </c>
      <c r="AB217" s="274" t="s">
        <v>493</v>
      </c>
      <c r="AC217" s="257" t="s">
        <v>641</v>
      </c>
    </row>
    <row r="218" spans="1:29" ht="20.100000000000001" customHeight="1" x14ac:dyDescent="0.15">
      <c r="A218" s="108"/>
      <c r="B218" s="108"/>
      <c r="C218" s="108"/>
      <c r="D218" s="267"/>
      <c r="E218" s="267"/>
      <c r="F218" s="267"/>
      <c r="G218" s="280" t="s">
        <v>209</v>
      </c>
      <c r="H218" s="217">
        <v>2153950</v>
      </c>
      <c r="I218" s="218" t="s">
        <v>22</v>
      </c>
      <c r="J218" s="738">
        <v>0.6</v>
      </c>
      <c r="K218" s="218" t="s">
        <v>22</v>
      </c>
      <c r="L218" s="332">
        <v>1</v>
      </c>
      <c r="M218" s="278" t="s">
        <v>24</v>
      </c>
      <c r="N218" s="217">
        <f>SUM(H218*J218*L218)</f>
        <v>1292370</v>
      </c>
      <c r="O218" s="267">
        <v>1292370</v>
      </c>
      <c r="P218" s="276">
        <f>N218-O218</f>
        <v>0</v>
      </c>
      <c r="Q218" s="267">
        <f>IF(AA218="국비100%",N218*100%,IF(AA218="시도비100%",N218*0%,IF(AA218="시군구비100%",N218*0%,IF(AA218="국비30%, 시도비70%",N218*30%,IF(AA218="국비30%, 시도비20%, 시군구비50%",N218*30%,IF(AA218="국비50%, 시도비50%",N218*50%,IF(AA218="시도비50%, 시군구비50%",N218*0%,IF(AA218="국비30%, 시도비35%, 시군구비35%",N218*30%))))))))</f>
        <v>0</v>
      </c>
      <c r="R218" s="267">
        <f>IF(AA218="국비100%",N218*0%,IF(AA218="시도비100%",N218*100%,IF(AA218="시군구비100%",N218*0%,IF(AA218="국비30%, 시도비70%",N218*70%,IF(AA218="국비30%, 시도비20%, 시군구비50%",N218*20%,IF(AA218="국비50%, 시도비50%",N218*50%,IF(AA218="시도비50%, 시군구비50%",N218*50%,IF(AA218="국비30%, 시도비35%, 시군구비35%",N218*35%))))))))</f>
        <v>1292370</v>
      </c>
      <c r="S218" s="267">
        <f>IF(AA218="국비100%",N218*0%,IF(AA218="시도비100%",N218*0%,IF(AA218="시군구비100%",N218*100%,IF(AA218="국비30%, 시도비70%",N218*0%,IF(AA218="국비30%, 시도비20%, 시군구비50%",N218*50%,IF(AA218="국비50%, 시도비50%",N218*0%,IF(AA218="시도비50%, 시군구비50%",N218*50%,IF(AA218="국비30%, 시도비35%, 시군구비35%",N218*35%))))))))</f>
        <v>0</v>
      </c>
      <c r="T218" s="267">
        <f>IF(AA218="기타보조금",N218*100%,N218*0%)</f>
        <v>0</v>
      </c>
      <c r="U218" s="267">
        <f>SUM(Q218:T218)</f>
        <v>1292370</v>
      </c>
      <c r="V218" s="267">
        <f>IF(AA218="자부담",N218*100%,N218*0%)</f>
        <v>0</v>
      </c>
      <c r="W218" s="267">
        <f>IF(AA218="후원금",N218*100%,N218*0%)</f>
        <v>0</v>
      </c>
      <c r="X218" s="267">
        <f>IF(AA218="수익사업",N218*100%,N218*0%)</f>
        <v>0</v>
      </c>
      <c r="Y218" s="755">
        <f>SUM(U218:X218)</f>
        <v>1292370</v>
      </c>
      <c r="Z218" s="268" t="s">
        <v>301</v>
      </c>
      <c r="AA218" s="268" t="s">
        <v>412</v>
      </c>
      <c r="AB218" s="274" t="s">
        <v>493</v>
      </c>
      <c r="AC218" s="257" t="s">
        <v>641</v>
      </c>
    </row>
    <row r="219" spans="1:29" ht="20.100000000000001" customHeight="1" x14ac:dyDescent="0.15">
      <c r="A219" s="108"/>
      <c r="B219" s="108"/>
      <c r="C219" s="108"/>
      <c r="D219" s="267"/>
      <c r="E219" s="267"/>
      <c r="F219" s="267"/>
      <c r="G219" s="280" t="s">
        <v>367</v>
      </c>
      <c r="H219" s="217">
        <v>1894700</v>
      </c>
      <c r="I219" s="218" t="s">
        <v>22</v>
      </c>
      <c r="J219" s="738">
        <v>0.6</v>
      </c>
      <c r="K219" s="218" t="s">
        <v>22</v>
      </c>
      <c r="L219" s="332">
        <v>1</v>
      </c>
      <c r="M219" s="278" t="s">
        <v>24</v>
      </c>
      <c r="N219" s="217">
        <f>SUM(H219*J219*L219)</f>
        <v>1136820</v>
      </c>
      <c r="O219" s="267">
        <v>1136820</v>
      </c>
      <c r="P219" s="276">
        <f>N219-O219</f>
        <v>0</v>
      </c>
      <c r="Q219" s="267">
        <f>IF(AA219="국비100%",N219*100%,IF(AA219="시도비100%",N219*0%,IF(AA219="시군구비100%",N219*0%,IF(AA219="국비30%, 시도비70%",N219*30%,IF(AA219="국비30%, 시도비20%, 시군구비50%",N219*30%,IF(AA219="국비50%, 시도비50%",N219*50%,IF(AA219="시도비50%, 시군구비50%",N219*0%,IF(AA219="국비30%, 시도비35%, 시군구비35%",N219*30%))))))))</f>
        <v>0</v>
      </c>
      <c r="R219" s="267">
        <f>IF(AA219="국비100%",N219*0%,IF(AA219="시도비100%",N219*100%,IF(AA219="시군구비100%",N219*0%,IF(AA219="국비30%, 시도비70%",N219*70%,IF(AA219="국비30%, 시도비20%, 시군구비50%",N219*20%,IF(AA219="국비50%, 시도비50%",N219*50%,IF(AA219="시도비50%, 시군구비50%",N219*50%,IF(AA219="국비30%, 시도비35%, 시군구비35%",N219*35%))))))))</f>
        <v>1136820</v>
      </c>
      <c r="S219" s="267">
        <f>IF(AA219="국비100%",N219*0%,IF(AA219="시도비100%",N219*0%,IF(AA219="시군구비100%",N219*100%,IF(AA219="국비30%, 시도비70%",N219*0%,IF(AA219="국비30%, 시도비20%, 시군구비50%",N219*50%,IF(AA219="국비50%, 시도비50%",N219*0%,IF(AA219="시도비50%, 시군구비50%",N219*50%,IF(AA219="국비30%, 시도비35%, 시군구비35%",N219*35%))))))))</f>
        <v>0</v>
      </c>
      <c r="T219" s="267">
        <f>IF(AA219="기타보조금",N219*100%,N219*0%)</f>
        <v>0</v>
      </c>
      <c r="U219" s="267">
        <f>SUM(Q219:T219)</f>
        <v>1136820</v>
      </c>
      <c r="V219" s="267">
        <f>IF(AA219="자부담",N219*100%,N219*0%)</f>
        <v>0</v>
      </c>
      <c r="W219" s="267">
        <f>IF(AA219="후원금",N219*100%,N219*0%)</f>
        <v>0</v>
      </c>
      <c r="X219" s="267">
        <f>IF(AA219="수익사업",N219*100%,N219*0%)</f>
        <v>0</v>
      </c>
      <c r="Y219" s="755">
        <f>SUM(U219:X219)</f>
        <v>1136820</v>
      </c>
      <c r="Z219" s="268" t="s">
        <v>301</v>
      </c>
      <c r="AA219" s="268" t="s">
        <v>412</v>
      </c>
      <c r="AB219" s="274" t="s">
        <v>493</v>
      </c>
      <c r="AC219" s="257" t="s">
        <v>641</v>
      </c>
    </row>
    <row r="220" spans="1:29" ht="20.100000000000001" customHeight="1" x14ac:dyDescent="0.15">
      <c r="A220" s="108"/>
      <c r="B220" s="108"/>
      <c r="C220" s="108"/>
      <c r="D220" s="267"/>
      <c r="E220" s="267"/>
      <c r="F220" s="267"/>
      <c r="G220" s="273" t="s">
        <v>466</v>
      </c>
      <c r="H220" s="217"/>
      <c r="I220" s="218"/>
      <c r="J220" s="219"/>
      <c r="K220" s="218"/>
      <c r="L220" s="331"/>
      <c r="M220" s="278"/>
      <c r="N220" s="217"/>
      <c r="O220" s="267"/>
      <c r="P220" s="276"/>
      <c r="Q220" s="267"/>
      <c r="R220" s="267"/>
      <c r="S220" s="267"/>
      <c r="T220" s="267"/>
      <c r="U220" s="267"/>
      <c r="V220" s="267"/>
      <c r="W220" s="267"/>
      <c r="X220" s="267"/>
      <c r="Y220" s="755"/>
      <c r="Z220" s="268" t="s">
        <v>301</v>
      </c>
      <c r="AA220" s="268" t="s">
        <v>412</v>
      </c>
      <c r="AB220" s="274" t="s">
        <v>493</v>
      </c>
      <c r="AC220" s="257" t="s">
        <v>641</v>
      </c>
    </row>
    <row r="221" spans="1:29" ht="20.100000000000001" customHeight="1" x14ac:dyDescent="0.15">
      <c r="A221" s="108"/>
      <c r="B221" s="108"/>
      <c r="C221" s="108"/>
      <c r="D221" s="267"/>
      <c r="E221" s="267"/>
      <c r="F221" s="267"/>
      <c r="G221" s="280" t="s">
        <v>87</v>
      </c>
      <c r="H221" s="217">
        <f>ROUNDUP(N221/J221,-1)</f>
        <v>150790</v>
      </c>
      <c r="I221" s="218" t="s">
        <v>22</v>
      </c>
      <c r="J221" s="219">
        <v>2</v>
      </c>
      <c r="K221" s="218" t="s">
        <v>22</v>
      </c>
      <c r="L221" s="331">
        <v>1</v>
      </c>
      <c r="M221" s="278" t="s">
        <v>24</v>
      </c>
      <c r="N221" s="183">
        <v>301570</v>
      </c>
      <c r="O221" s="267">
        <v>301570</v>
      </c>
      <c r="P221" s="276">
        <f>N221-O221</f>
        <v>0</v>
      </c>
      <c r="Q221" s="267">
        <f>IF(AA221="국비100%",N221*100%,IF(AA221="시도비100%",N221*0%,IF(AA221="시군구비100%",N221*0%,IF(AA221="국비30%, 시도비70%",N221*30%,IF(AA221="국비30%, 시도비20%, 시군구비50%",N221*30%,IF(AA221="국비50%, 시도비50%",N221*50%,IF(AA221="시도비50%, 시군구비50%",N221*0%,IF(AA221="국비30%, 시도비35%, 시군구비35%",N221*30%))))))))</f>
        <v>0</v>
      </c>
      <c r="R221" s="267">
        <f>IF(AA221="국비100%",N221*0%,IF(AA221="시도비100%",N221*100%,IF(AA221="시군구비100%",N221*0%,IF(AA221="국비30%, 시도비70%",N221*70%,IF(AA221="국비30%, 시도비20%, 시군구비50%",N221*20%,IF(AA221="국비50%, 시도비50%",N221*50%,IF(AA221="시도비50%, 시군구비50%",N221*50%,IF(AA221="국비30%, 시도비35%, 시군구비35%",N221*35%))))))))</f>
        <v>301570</v>
      </c>
      <c r="S221" s="267">
        <f>IF(AA221="국비100%",N221*0%,IF(AA221="시도비100%",N221*0%,IF(AA221="시군구비100%",N221*100%,IF(AA221="국비30%, 시도비70%",N221*0%,IF(AA221="국비30%, 시도비20%, 시군구비50%",N221*50%,IF(AA221="국비50%, 시도비50%",N221*0%,IF(AA221="시도비50%, 시군구비50%",N221*50%,IF(AA221="국비30%, 시도비35%, 시군구비35%",N221*35%))))))))</f>
        <v>0</v>
      </c>
      <c r="T221" s="267">
        <f>IF(AA221="기타보조금",N221*100%,N221*0%)</f>
        <v>0</v>
      </c>
      <c r="U221" s="267">
        <f>SUM(Q221:T221)</f>
        <v>301570</v>
      </c>
      <c r="V221" s="267">
        <f>IF(AA221="자부담",N221*100%,N221*0%)</f>
        <v>0</v>
      </c>
      <c r="W221" s="267">
        <f>IF(AA221="후원금",N221*100%,N221*0%)</f>
        <v>0</v>
      </c>
      <c r="X221" s="267">
        <f>IF(AA221="수익사업",N221*100%,N221*0%)</f>
        <v>0</v>
      </c>
      <c r="Y221" s="755">
        <f>SUM(U221:X221)</f>
        <v>301570</v>
      </c>
      <c r="Z221" s="268" t="s">
        <v>301</v>
      </c>
      <c r="AA221" s="268" t="s">
        <v>412</v>
      </c>
      <c r="AB221" s="274" t="s">
        <v>493</v>
      </c>
      <c r="AC221" s="257" t="s">
        <v>641</v>
      </c>
    </row>
    <row r="222" spans="1:29" ht="20.100000000000001" customHeight="1" x14ac:dyDescent="0.15">
      <c r="A222" s="108"/>
      <c r="B222" s="108"/>
      <c r="C222" s="108"/>
      <c r="D222" s="267"/>
      <c r="E222" s="267"/>
      <c r="F222" s="267"/>
      <c r="G222" s="280" t="s">
        <v>146</v>
      </c>
      <c r="H222" s="217">
        <f>ROUNDUP(N222/J222,-1)</f>
        <v>126430</v>
      </c>
      <c r="I222" s="218" t="s">
        <v>22</v>
      </c>
      <c r="J222" s="219">
        <v>10</v>
      </c>
      <c r="K222" s="218" t="s">
        <v>22</v>
      </c>
      <c r="L222" s="331">
        <v>1</v>
      </c>
      <c r="M222" s="278" t="s">
        <v>24</v>
      </c>
      <c r="N222" s="183">
        <v>1264210</v>
      </c>
      <c r="O222" s="267">
        <v>830380</v>
      </c>
      <c r="P222" s="276">
        <f>N222-O222</f>
        <v>433830</v>
      </c>
      <c r="Q222" s="267">
        <f>IF(AA222="국비100%",N222*100%,IF(AA222="시도비100%",N222*0%,IF(AA222="시군구비100%",N222*0%,IF(AA222="국비30%, 시도비70%",N222*30%,IF(AA222="국비30%, 시도비20%, 시군구비50%",N222*30%,IF(AA222="국비50%, 시도비50%",N222*50%,IF(AA222="시도비50%, 시군구비50%",N222*0%,IF(AA222="국비30%, 시도비35%, 시군구비35%",N222*30%))))))))</f>
        <v>0</v>
      </c>
      <c r="R222" s="267">
        <f>IF(AA222="국비100%",N222*0%,IF(AA222="시도비100%",N222*100%,IF(AA222="시군구비100%",N222*0%,IF(AA222="국비30%, 시도비70%",N222*70%,IF(AA222="국비30%, 시도비20%, 시군구비50%",N222*20%,IF(AA222="국비50%, 시도비50%",N222*50%,IF(AA222="시도비50%, 시군구비50%",N222*50%,IF(AA222="국비30%, 시도비35%, 시군구비35%",N222*35%))))))))</f>
        <v>1264210</v>
      </c>
      <c r="S222" s="267">
        <f>IF(AA222="국비100%",N222*0%,IF(AA222="시도비100%",N222*0%,IF(AA222="시군구비100%",N222*100%,IF(AA222="국비30%, 시도비70%",N222*0%,IF(AA222="국비30%, 시도비20%, 시군구비50%",N222*50%,IF(AA222="국비50%, 시도비50%",N222*0%,IF(AA222="시도비50%, 시군구비50%",N222*50%,IF(AA222="국비30%, 시도비35%, 시군구비35%",N222*35%))))))))</f>
        <v>0</v>
      </c>
      <c r="T222" s="267">
        <f>IF(AA222="기타보조금",N222*100%,N222*0%)</f>
        <v>0</v>
      </c>
      <c r="U222" s="267">
        <f>SUM(Q222:T222)</f>
        <v>1264210</v>
      </c>
      <c r="V222" s="267">
        <f>IF(AA222="자부담",N222*100%,N222*0%)</f>
        <v>0</v>
      </c>
      <c r="W222" s="267">
        <f>IF(AA222="후원금",N222*100%,N222*0%)</f>
        <v>0</v>
      </c>
      <c r="X222" s="267">
        <f>IF(AA222="수익사업",N222*100%,N222*0%)</f>
        <v>0</v>
      </c>
      <c r="Y222" s="755">
        <f>SUM(U222:X222)</f>
        <v>1264210</v>
      </c>
      <c r="Z222" s="268" t="s">
        <v>301</v>
      </c>
      <c r="AA222" s="268" t="s">
        <v>412</v>
      </c>
      <c r="AB222" s="274" t="s">
        <v>493</v>
      </c>
      <c r="AC222" s="257" t="s">
        <v>641</v>
      </c>
    </row>
    <row r="223" spans="1:29" ht="20.100000000000001" customHeight="1" x14ac:dyDescent="0.15">
      <c r="A223" s="108"/>
      <c r="B223" s="108"/>
      <c r="C223" s="108"/>
      <c r="D223" s="267"/>
      <c r="E223" s="267"/>
      <c r="F223" s="267"/>
      <c r="G223" s="273" t="s">
        <v>457</v>
      </c>
      <c r="H223" s="217">
        <v>40000</v>
      </c>
      <c r="I223" s="218" t="s">
        <v>22</v>
      </c>
      <c r="J223" s="219">
        <v>10</v>
      </c>
      <c r="K223" s="218" t="s">
        <v>22</v>
      </c>
      <c r="L223" s="331">
        <v>1</v>
      </c>
      <c r="M223" s="278" t="s">
        <v>24</v>
      </c>
      <c r="N223" s="217">
        <f>SUM(H223*J223*L223)</f>
        <v>400000</v>
      </c>
      <c r="O223" s="267">
        <v>320000</v>
      </c>
      <c r="P223" s="276">
        <f>N223-O223</f>
        <v>80000</v>
      </c>
      <c r="Q223" s="267">
        <f>IF(AA223="국비100%",N223*100%,IF(AA223="시도비100%",N223*0%,IF(AA223="시군구비100%",N223*0%,IF(AA223="국비30%, 시도비70%",N223*30%,IF(AA223="국비30%, 시도비20%, 시군구비50%",N223*30%,IF(AA223="국비50%, 시도비50%",N223*50%,IF(AA223="시도비50%, 시군구비50%",N223*0%,IF(AA223="국비30%, 시도비35%, 시군구비35%",N223*30%))))))))</f>
        <v>0</v>
      </c>
      <c r="R223" s="267">
        <f>IF(AA223="국비100%",N223*0%,IF(AA223="시도비100%",N223*100%,IF(AA223="시군구비100%",N223*0%,IF(AA223="국비30%, 시도비70%",N223*70%,IF(AA223="국비30%, 시도비20%, 시군구비50%",N223*20%,IF(AA223="국비50%, 시도비50%",N223*50%,IF(AA223="시도비50%, 시군구비50%",N223*50%,IF(AA223="국비30%, 시도비35%, 시군구비35%",N223*35%))))))))</f>
        <v>400000</v>
      </c>
      <c r="S223" s="267">
        <f>IF(AA223="국비100%",N223*0%,IF(AA223="시도비100%",N223*0%,IF(AA223="시군구비100%",N223*100%,IF(AA223="국비30%, 시도비70%",N223*0%,IF(AA223="국비30%, 시도비20%, 시군구비50%",N223*50%,IF(AA223="국비50%, 시도비50%",N223*0%,IF(AA223="시도비50%, 시군구비50%",N223*50%,IF(AA223="국비30%, 시도비35%, 시군구비35%",N223*35%))))))))</f>
        <v>0</v>
      </c>
      <c r="T223" s="267">
        <f>IF(AA223="기타보조금",N223*100%,N223*0%)</f>
        <v>0</v>
      </c>
      <c r="U223" s="267">
        <f>SUM(Q223:T223)</f>
        <v>400000</v>
      </c>
      <c r="V223" s="267">
        <f>IF(AA223="자부담",N223*100%,N223*0%)</f>
        <v>0</v>
      </c>
      <c r="W223" s="267">
        <f>IF(AA223="후원금",N223*100%,N223*0%)</f>
        <v>0</v>
      </c>
      <c r="X223" s="267">
        <f>IF(AA223="수익사업",N223*100%,N223*0%)</f>
        <v>0</v>
      </c>
      <c r="Y223" s="755">
        <f>SUM(U223:X223)</f>
        <v>400000</v>
      </c>
      <c r="Z223" s="268" t="s">
        <v>301</v>
      </c>
      <c r="AA223" s="268" t="s">
        <v>412</v>
      </c>
      <c r="AB223" s="274" t="s">
        <v>493</v>
      </c>
      <c r="AC223" s="257" t="s">
        <v>641</v>
      </c>
    </row>
    <row r="224" spans="1:29" ht="20.100000000000001" customHeight="1" x14ac:dyDescent="0.15">
      <c r="A224" s="108"/>
      <c r="B224" s="108"/>
      <c r="C224" s="108"/>
      <c r="D224" s="267"/>
      <c r="E224" s="267"/>
      <c r="F224" s="267"/>
      <c r="G224" s="273" t="s">
        <v>482</v>
      </c>
      <c r="H224" s="217"/>
      <c r="I224" s="218"/>
      <c r="J224" s="219"/>
      <c r="K224" s="218"/>
      <c r="L224" s="331"/>
      <c r="M224" s="278"/>
      <c r="N224" s="217"/>
      <c r="O224" s="267"/>
      <c r="P224" s="276"/>
      <c r="Q224" s="267"/>
      <c r="R224" s="267"/>
      <c r="S224" s="267"/>
      <c r="T224" s="267"/>
      <c r="U224" s="267"/>
      <c r="V224" s="267"/>
      <c r="W224" s="267"/>
      <c r="X224" s="267"/>
      <c r="Y224" s="755"/>
      <c r="Z224" s="268" t="s">
        <v>301</v>
      </c>
      <c r="AA224" s="268" t="s">
        <v>412</v>
      </c>
      <c r="AB224" s="274" t="s">
        <v>493</v>
      </c>
      <c r="AC224" s="257" t="s">
        <v>641</v>
      </c>
    </row>
    <row r="225" spans="1:29" ht="20.100000000000001" customHeight="1" x14ac:dyDescent="0.15">
      <c r="A225" s="106"/>
      <c r="B225" s="106"/>
      <c r="C225" s="106"/>
      <c r="D225" s="320"/>
      <c r="E225" s="320"/>
      <c r="F225" s="320"/>
      <c r="G225" s="378" t="s">
        <v>87</v>
      </c>
      <c r="H225" s="239">
        <v>123940</v>
      </c>
      <c r="I225" s="240" t="s">
        <v>22</v>
      </c>
      <c r="J225" s="241">
        <v>1</v>
      </c>
      <c r="K225" s="240" t="s">
        <v>22</v>
      </c>
      <c r="L225" s="368">
        <v>1</v>
      </c>
      <c r="M225" s="367" t="s">
        <v>24</v>
      </c>
      <c r="N225" s="239">
        <f>ROUNDUP(H225*J225*L225,-1)</f>
        <v>123940</v>
      </c>
      <c r="O225" s="320">
        <v>123940</v>
      </c>
      <c r="P225" s="355">
        <f>N225-O225</f>
        <v>0</v>
      </c>
      <c r="Q225" s="320">
        <f>IF(AA225="국비100%",N225*100%,IF(AA225="시도비100%",N225*0%,IF(AA225="시군구비100%",N225*0%,IF(AA225="국비30%, 시도비70%",N225*30%,IF(AA225="국비30%, 시도비20%, 시군구비50%",N225*30%,IF(AA225="국비50%, 시도비50%",N225*50%,IF(AA225="시도비50%, 시군구비50%",N225*0%,IF(AA225="국비30%, 시도비35%, 시군구비35%",N225*30%))))))))</f>
        <v>0</v>
      </c>
      <c r="R225" s="320">
        <f>IF(AA225="국비100%",N225*0%,IF(AA225="시도비100%",N225*100%,IF(AA225="시군구비100%",N225*0%,IF(AA225="국비30%, 시도비70%",N225*70%,IF(AA225="국비30%, 시도비20%, 시군구비50%",N225*20%,IF(AA225="국비50%, 시도비50%",N225*50%,IF(AA225="시도비50%, 시군구비50%",N225*50%,IF(AA225="국비30%, 시도비35%, 시군구비35%",N225*35%))))))))</f>
        <v>123940</v>
      </c>
      <c r="S225" s="320">
        <f>IF(AA225="국비100%",N225*0%,IF(AA225="시도비100%",N225*0%,IF(AA225="시군구비100%",N225*100%,IF(AA225="국비30%, 시도비70%",N225*0%,IF(AA225="국비30%, 시도비20%, 시군구비50%",N225*50%,IF(AA225="국비50%, 시도비50%",N225*0%,IF(AA225="시도비50%, 시군구비50%",N225*50%,IF(AA225="국비30%, 시도비35%, 시군구비35%",N225*35%))))))))</f>
        <v>0</v>
      </c>
      <c r="T225" s="320">
        <f>IF(AA225="기타보조금",N225*100%,N225*0%)</f>
        <v>0</v>
      </c>
      <c r="U225" s="320">
        <f>SUM(Q225:T225)</f>
        <v>123940</v>
      </c>
      <c r="V225" s="320">
        <f>IF(AA225="자부담",N225*100%,N225*0%)</f>
        <v>0</v>
      </c>
      <c r="W225" s="320">
        <f>IF(AA225="후원금",N225*100%,N225*0%)</f>
        <v>0</v>
      </c>
      <c r="X225" s="320">
        <f>IF(AA225="수익사업",N225*100%,N225*0%)</f>
        <v>0</v>
      </c>
      <c r="Y225" s="755">
        <f>SUM(U225:X225)</f>
        <v>123940</v>
      </c>
      <c r="Z225" s="268" t="s">
        <v>301</v>
      </c>
      <c r="AA225" s="268" t="s">
        <v>412</v>
      </c>
      <c r="AB225" s="274" t="s">
        <v>493</v>
      </c>
      <c r="AC225" s="257" t="s">
        <v>641</v>
      </c>
    </row>
    <row r="226" spans="1:29" ht="20.100000000000001" customHeight="1" x14ac:dyDescent="0.15">
      <c r="A226" s="112"/>
      <c r="B226" s="112"/>
      <c r="C226" s="112"/>
      <c r="D226" s="286"/>
      <c r="E226" s="286"/>
      <c r="F226" s="286"/>
      <c r="G226" s="365"/>
      <c r="H226" s="244">
        <v>43050</v>
      </c>
      <c r="I226" s="235" t="s">
        <v>22</v>
      </c>
      <c r="J226" s="236">
        <v>1</v>
      </c>
      <c r="K226" s="235" t="s">
        <v>22</v>
      </c>
      <c r="L226" s="369">
        <v>1</v>
      </c>
      <c r="M226" s="237" t="s">
        <v>24</v>
      </c>
      <c r="N226" s="244">
        <f>ROUNDUP(H226*J226*L226,-1)</f>
        <v>43050</v>
      </c>
      <c r="O226" s="286">
        <v>43050</v>
      </c>
      <c r="P226" s="352">
        <f>N226-O226</f>
        <v>0</v>
      </c>
      <c r="Q226" s="286">
        <f>IF(AA226="국비100%",N226*100%,IF(AA226="시도비100%",N226*0%,IF(AA226="시군구비100%",N226*0%,IF(AA226="국비30%, 시도비70%",N226*30%,IF(AA226="국비30%, 시도비20%, 시군구비50%",N226*30%,IF(AA226="국비50%, 시도비50%",N226*50%,IF(AA226="시도비50%, 시군구비50%",N226*0%,IF(AA226="국비30%, 시도비35%, 시군구비35%",N226*30%))))))))</f>
        <v>0</v>
      </c>
      <c r="R226" s="286">
        <f>IF(AA226="국비100%",N226*0%,IF(AA226="시도비100%",N226*100%,IF(AA226="시군구비100%",N226*0%,IF(AA226="국비30%, 시도비70%",N226*70%,IF(AA226="국비30%, 시도비20%, 시군구비50%",N226*20%,IF(AA226="국비50%, 시도비50%",N226*50%,IF(AA226="시도비50%, 시군구비50%",N226*50%,IF(AA226="국비30%, 시도비35%, 시군구비35%",N226*35%))))))))</f>
        <v>43050</v>
      </c>
      <c r="S226" s="286">
        <f>IF(AA226="국비100%",N226*0%,IF(AA226="시도비100%",N226*0%,IF(AA226="시군구비100%",N226*100%,IF(AA226="국비30%, 시도비70%",N226*0%,IF(AA226="국비30%, 시도비20%, 시군구비50%",N226*50%,IF(AA226="국비50%, 시도비50%",N226*0%,IF(AA226="시도비50%, 시군구비50%",N226*50%,IF(AA226="국비30%, 시도비35%, 시군구비35%",N226*35%))))))))</f>
        <v>0</v>
      </c>
      <c r="T226" s="286">
        <f>IF(AA226="기타보조금",N226*100%,N226*0%)</f>
        <v>0</v>
      </c>
      <c r="U226" s="286">
        <f>SUM(Q226:T226)</f>
        <v>43050</v>
      </c>
      <c r="V226" s="286">
        <f>IF(AA226="자부담",N226*100%,N226*0%)</f>
        <v>0</v>
      </c>
      <c r="W226" s="286">
        <f>IF(AA226="후원금",N226*100%,N226*0%)</f>
        <v>0</v>
      </c>
      <c r="X226" s="286">
        <f>IF(AA226="수익사업",N226*100%,N226*0%)</f>
        <v>0</v>
      </c>
      <c r="Y226" s="755">
        <f>SUM(U226:X226)</f>
        <v>43050</v>
      </c>
      <c r="Z226" s="268" t="s">
        <v>301</v>
      </c>
      <c r="AA226" s="268" t="s">
        <v>412</v>
      </c>
      <c r="AB226" s="274" t="s">
        <v>493</v>
      </c>
      <c r="AC226" s="257" t="s">
        <v>641</v>
      </c>
    </row>
    <row r="227" spans="1:29" ht="20.100000000000001" customHeight="1" x14ac:dyDescent="0.15">
      <c r="A227" s="108"/>
      <c r="B227" s="108"/>
      <c r="C227" s="108"/>
      <c r="D227" s="267"/>
      <c r="E227" s="267"/>
      <c r="F227" s="267"/>
      <c r="G227" s="280" t="s">
        <v>146</v>
      </c>
      <c r="H227" s="217">
        <v>269300</v>
      </c>
      <c r="I227" s="218" t="s">
        <v>22</v>
      </c>
      <c r="J227" s="219">
        <v>8</v>
      </c>
      <c r="K227" s="218" t="s">
        <v>22</v>
      </c>
      <c r="L227" s="331">
        <v>1</v>
      </c>
      <c r="M227" s="278" t="s">
        <v>24</v>
      </c>
      <c r="N227" s="217">
        <f>ROUNDUP(H227*J227*L227,-1)</f>
        <v>2154400</v>
      </c>
      <c r="O227" s="267">
        <v>2154400</v>
      </c>
      <c r="P227" s="276">
        <f>N227-O227</f>
        <v>0</v>
      </c>
      <c r="Q227" s="267">
        <f>IF(AA227="국비100%",N227*100%,IF(AA227="시도비100%",N227*0%,IF(AA227="시군구비100%",N227*0%,IF(AA227="국비30%, 시도비70%",N227*30%,IF(AA227="국비30%, 시도비20%, 시군구비50%",N227*30%,IF(AA227="국비50%, 시도비50%",N227*50%,IF(AA227="시도비50%, 시군구비50%",N227*0%,IF(AA227="국비30%, 시도비35%, 시군구비35%",N227*30%))))))))</f>
        <v>0</v>
      </c>
      <c r="R227" s="267">
        <f>IF(AA227="국비100%",N227*0%,IF(AA227="시도비100%",N227*100%,IF(AA227="시군구비100%",N227*0%,IF(AA227="국비30%, 시도비70%",N227*70%,IF(AA227="국비30%, 시도비20%, 시군구비50%",N227*20%,IF(AA227="국비50%, 시도비50%",N227*50%,IF(AA227="시도비50%, 시군구비50%",N227*50%,IF(AA227="국비30%, 시도비35%, 시군구비35%",N227*35%))))))))</f>
        <v>2154400</v>
      </c>
      <c r="S227" s="267">
        <f>IF(AA227="국비100%",N227*0%,IF(AA227="시도비100%",N227*0%,IF(AA227="시군구비100%",N227*100%,IF(AA227="국비30%, 시도비70%",N227*0%,IF(AA227="국비30%, 시도비20%, 시군구비50%",N227*50%,IF(AA227="국비50%, 시도비50%",N227*0%,IF(AA227="시도비50%, 시군구비50%",N227*50%,IF(AA227="국비30%, 시도비35%, 시군구비35%",N227*35%))))))))</f>
        <v>0</v>
      </c>
      <c r="T227" s="267">
        <f>IF(AA227="기타보조금",N227*100%,N227*0%)</f>
        <v>0</v>
      </c>
      <c r="U227" s="267">
        <f>SUM(Q227:T227)</f>
        <v>2154400</v>
      </c>
      <c r="V227" s="267">
        <f>IF(AA227="자부담",N227*100%,N227*0%)</f>
        <v>0</v>
      </c>
      <c r="W227" s="267">
        <f>IF(AA227="후원금",N227*100%,N227*0%)</f>
        <v>0</v>
      </c>
      <c r="X227" s="267">
        <f>IF(AA227="수익사업",N227*100%,N227*0%)</f>
        <v>0</v>
      </c>
      <c r="Y227" s="755">
        <f>SUM(U227:X227)</f>
        <v>2154400</v>
      </c>
      <c r="Z227" s="268" t="s">
        <v>301</v>
      </c>
      <c r="AA227" s="268" t="s">
        <v>412</v>
      </c>
      <c r="AB227" s="274" t="s">
        <v>493</v>
      </c>
      <c r="AC227" s="257" t="s">
        <v>641</v>
      </c>
    </row>
    <row r="228" spans="1:29" ht="20.100000000000001" customHeight="1" x14ac:dyDescent="0.15">
      <c r="A228" s="108"/>
      <c r="B228" s="108"/>
      <c r="C228" s="108"/>
      <c r="D228" s="267"/>
      <c r="E228" s="267"/>
      <c r="F228" s="267"/>
      <c r="G228" s="280"/>
      <c r="H228" s="217">
        <v>250120</v>
      </c>
      <c r="I228" s="218" t="s">
        <v>22</v>
      </c>
      <c r="J228" s="219">
        <v>2</v>
      </c>
      <c r="K228" s="218" t="s">
        <v>22</v>
      </c>
      <c r="L228" s="331">
        <v>1</v>
      </c>
      <c r="M228" s="278" t="s">
        <v>24</v>
      </c>
      <c r="N228" s="217">
        <f>ROUNDUP(H228*J228*L228,-1)</f>
        <v>500240</v>
      </c>
      <c r="O228" s="267"/>
      <c r="P228" s="276">
        <f>N228-O228</f>
        <v>500240</v>
      </c>
      <c r="Q228" s="267">
        <f>IF(AA228="국비100%",N228*100%,IF(AA228="시도비100%",N228*0%,IF(AA228="시군구비100%",N228*0%,IF(AA228="국비30%, 시도비70%",N228*30%,IF(AA228="국비30%, 시도비20%, 시군구비50%",N228*30%,IF(AA228="국비50%, 시도비50%",N228*50%,IF(AA228="시도비50%, 시군구비50%",N228*0%,IF(AA228="국비30%, 시도비35%, 시군구비35%",N228*30%))))))))</f>
        <v>0</v>
      </c>
      <c r="R228" s="267">
        <f>IF(AA228="국비100%",N228*0%,IF(AA228="시도비100%",N228*100%,IF(AA228="시군구비100%",N228*0%,IF(AA228="국비30%, 시도비70%",N228*70%,IF(AA228="국비30%, 시도비20%, 시군구비50%",N228*20%,IF(AA228="국비50%, 시도비50%",N228*50%,IF(AA228="시도비50%, 시군구비50%",N228*50%,IF(AA228="국비30%, 시도비35%, 시군구비35%",N228*35%))))))))</f>
        <v>500240</v>
      </c>
      <c r="S228" s="267">
        <f>IF(AA228="국비100%",N228*0%,IF(AA228="시도비100%",N228*0%,IF(AA228="시군구비100%",N228*100%,IF(AA228="국비30%, 시도비70%",N228*0%,IF(AA228="국비30%, 시도비20%, 시군구비50%",N228*50%,IF(AA228="국비50%, 시도비50%",N228*0%,IF(AA228="시도비50%, 시군구비50%",N228*50%,IF(AA228="국비30%, 시도비35%, 시군구비35%",N228*35%))))))))</f>
        <v>0</v>
      </c>
      <c r="T228" s="267">
        <f>IF(AA228="기타보조금",N228*100%,N228*0%)</f>
        <v>0</v>
      </c>
      <c r="U228" s="267">
        <f>SUM(Q228:T228)</f>
        <v>500240</v>
      </c>
      <c r="V228" s="267">
        <f>IF(AA228="자부담",N228*100%,N228*0%)</f>
        <v>0</v>
      </c>
      <c r="W228" s="267">
        <f>IF(AA228="후원금",N228*100%,N228*0%)</f>
        <v>0</v>
      </c>
      <c r="X228" s="267">
        <f>IF(AA228="수익사업",N228*100%,N228*0%)</f>
        <v>0</v>
      </c>
      <c r="Y228" s="755">
        <f>SUM(U228:X228)</f>
        <v>500240</v>
      </c>
      <c r="Z228" s="268" t="s">
        <v>301</v>
      </c>
      <c r="AA228" s="268" t="s">
        <v>412</v>
      </c>
      <c r="AB228" s="274" t="s">
        <v>493</v>
      </c>
      <c r="AC228" s="257" t="s">
        <v>641</v>
      </c>
    </row>
    <row r="229" spans="1:29" ht="20.100000000000001" customHeight="1" x14ac:dyDescent="0.15">
      <c r="A229" s="108" t="s">
        <v>665</v>
      </c>
      <c r="B229" s="108"/>
      <c r="C229" s="108"/>
      <c r="D229" s="267"/>
      <c r="E229" s="267"/>
      <c r="F229" s="267"/>
      <c r="G229" s="739" t="s">
        <v>512</v>
      </c>
      <c r="H229" s="271"/>
      <c r="I229" s="259"/>
      <c r="J229" s="271"/>
      <c r="K229" s="259"/>
      <c r="L229" s="271"/>
      <c r="M229" s="271"/>
      <c r="N229" s="217"/>
      <c r="O229" s="267"/>
      <c r="P229" s="267"/>
      <c r="Q229" s="267"/>
      <c r="R229" s="267"/>
      <c r="S229" s="267"/>
      <c r="T229" s="267"/>
      <c r="U229" s="267"/>
      <c r="V229" s="267"/>
      <c r="W229" s="267"/>
      <c r="X229" s="267"/>
      <c r="Y229" s="755"/>
      <c r="Z229" s="268"/>
      <c r="AA229" s="268"/>
      <c r="AB229" s="268"/>
    </row>
    <row r="230" spans="1:29" ht="20.100000000000001" customHeight="1" x14ac:dyDescent="0.15">
      <c r="A230" s="108"/>
      <c r="B230" s="108"/>
      <c r="C230" s="108"/>
      <c r="D230" s="267"/>
      <c r="E230" s="267"/>
      <c r="F230" s="267"/>
      <c r="G230" s="273" t="s">
        <v>449</v>
      </c>
      <c r="H230" s="217">
        <v>22590</v>
      </c>
      <c r="I230" s="218" t="s">
        <v>22</v>
      </c>
      <c r="J230" s="219">
        <v>1</v>
      </c>
      <c r="K230" s="218" t="s">
        <v>22</v>
      </c>
      <c r="L230" s="331">
        <v>1</v>
      </c>
      <c r="M230" s="278" t="s">
        <v>24</v>
      </c>
      <c r="N230" s="217">
        <f>SUM(H230*J230*L230)</f>
        <v>22590</v>
      </c>
      <c r="O230" s="267">
        <v>22590</v>
      </c>
      <c r="P230" s="276">
        <f>N230-O230</f>
        <v>0</v>
      </c>
      <c r="Q230" s="267">
        <f>IF(AA230="국비100%",N230*100%,IF(AA230="시도비100%",N230*0%,IF(AA230="시군구비100%",N230*0%,IF(AA230="국비30%, 시도비70%",N230*30%,IF(AA230="국비30%, 시도비20%, 시군구비50%",N230*30%,IF(AA230="국비50%, 시도비50%",N230*50%,IF(AA230="시도비50%, 시군구비50%",N230*0%,IF(AA230="국비30%, 시도비35%, 시군구비35%",N230*30%))))))))</f>
        <v>0</v>
      </c>
      <c r="R230" s="267">
        <f>IF(AA230="국비100%",N230*0%,IF(AA230="시도비100%",N230*100%,IF(AA230="시군구비100%",N230*0%,IF(AA230="국비30%, 시도비70%",N230*70%,IF(AA230="국비30%, 시도비20%, 시군구비50%",N230*20%,IF(AA230="국비50%, 시도비50%",N230*50%,IF(AA230="시도비50%, 시군구비50%",N230*50%,IF(AA230="국비30%, 시도비35%, 시군구비35%",N230*35%))))))))</f>
        <v>11295</v>
      </c>
      <c r="S230" s="267">
        <f>IF(AA230="국비100%",N230*0%,IF(AA230="시도비100%",N230*0%,IF(AA230="시군구비100%",N230*100%,IF(AA230="국비30%, 시도비70%",N230*0%,IF(AA230="국비30%, 시도비20%, 시군구비50%",N230*50%,IF(AA230="국비50%, 시도비50%",N230*0%,IF(AA230="시도비50%, 시군구비50%",N230*50%,IF(AA230="국비30%, 시도비35%, 시군구비35%",N230*35%))))))))</f>
        <v>11295</v>
      </c>
      <c r="T230" s="267">
        <f>IF(AA230="기타보조금",N230*100%,N230*0%)</f>
        <v>0</v>
      </c>
      <c r="U230" s="267">
        <f>SUM(Q230:T230)</f>
        <v>22590</v>
      </c>
      <c r="V230" s="267">
        <f>IF(AA230="자부담",N230*100%,N230*0%)</f>
        <v>0</v>
      </c>
      <c r="W230" s="267">
        <f>IF(AA230="후원금",N230*100%,N230*0%)</f>
        <v>0</v>
      </c>
      <c r="X230" s="267">
        <f>IF(AA230="수익사업",N230*100%,N230*0%)</f>
        <v>0</v>
      </c>
      <c r="Y230" s="755">
        <f>SUM(U230:X230)</f>
        <v>22590</v>
      </c>
      <c r="Z230" s="268" t="s">
        <v>241</v>
      </c>
      <c r="AA230" s="268" t="s">
        <v>180</v>
      </c>
      <c r="AB230" s="274" t="s">
        <v>493</v>
      </c>
      <c r="AC230" s="257" t="s">
        <v>642</v>
      </c>
    </row>
    <row r="231" spans="1:29" ht="20.100000000000001" customHeight="1" x14ac:dyDescent="0.15">
      <c r="A231" s="108"/>
      <c r="B231" s="108"/>
      <c r="C231" s="108"/>
      <c r="D231" s="267"/>
      <c r="E231" s="267"/>
      <c r="F231" s="267"/>
      <c r="G231" s="273"/>
      <c r="H231" s="217">
        <v>100000</v>
      </c>
      <c r="I231" s="218" t="s">
        <v>22</v>
      </c>
      <c r="J231" s="219">
        <v>11</v>
      </c>
      <c r="K231" s="218" t="s">
        <v>22</v>
      </c>
      <c r="L231" s="331">
        <v>1</v>
      </c>
      <c r="M231" s="278" t="s">
        <v>24</v>
      </c>
      <c r="N231" s="217">
        <f>SUM(H231*J231*L231)</f>
        <v>1100000</v>
      </c>
      <c r="O231" s="267">
        <v>900000</v>
      </c>
      <c r="P231" s="276">
        <f>N231-O231</f>
        <v>200000</v>
      </c>
      <c r="Q231" s="267">
        <f>IF(AA231="국비100%",N231*100%,IF(AA231="시도비100%",N231*0%,IF(AA231="시군구비100%",N231*0%,IF(AA231="국비30%, 시도비70%",N231*30%,IF(AA231="국비30%, 시도비20%, 시군구비50%",N231*30%,IF(AA231="국비50%, 시도비50%",N231*50%,IF(AA231="시도비50%, 시군구비50%",N231*0%,IF(AA231="국비30%, 시도비35%, 시군구비35%",N231*30%))))))))</f>
        <v>0</v>
      </c>
      <c r="R231" s="267">
        <f>IF(AA231="국비100%",N231*0%,IF(AA231="시도비100%",N231*100%,IF(AA231="시군구비100%",N231*0%,IF(AA231="국비30%, 시도비70%",N231*70%,IF(AA231="국비30%, 시도비20%, 시군구비50%",N231*20%,IF(AA231="국비50%, 시도비50%",N231*50%,IF(AA231="시도비50%, 시군구비50%",N231*50%,IF(AA231="국비30%, 시도비35%, 시군구비35%",N231*35%))))))))</f>
        <v>550000</v>
      </c>
      <c r="S231" s="267">
        <f>IF(AA231="국비100%",N231*0%,IF(AA231="시도비100%",N231*0%,IF(AA231="시군구비100%",N231*100%,IF(AA231="국비30%, 시도비70%",N231*0%,IF(AA231="국비30%, 시도비20%, 시군구비50%",N231*50%,IF(AA231="국비50%, 시도비50%",N231*0%,IF(AA231="시도비50%, 시군구비50%",N231*50%,IF(AA231="국비30%, 시도비35%, 시군구비35%",N231*35%))))))))</f>
        <v>550000</v>
      </c>
      <c r="T231" s="267">
        <f>IF(AA231="기타보조금",N231*100%,N231*0%)</f>
        <v>0</v>
      </c>
      <c r="U231" s="267">
        <f>SUM(Q231:T231)</f>
        <v>1100000</v>
      </c>
      <c r="V231" s="267">
        <f>IF(AA231="자부담",N231*100%,N231*0%)</f>
        <v>0</v>
      </c>
      <c r="W231" s="267">
        <f>IF(AA231="후원금",N231*100%,N231*0%)</f>
        <v>0</v>
      </c>
      <c r="X231" s="267">
        <f>IF(AA231="수익사업",N231*100%,N231*0%)</f>
        <v>0</v>
      </c>
      <c r="Y231" s="755">
        <f>SUM(U231:X231)</f>
        <v>1100000</v>
      </c>
      <c r="Z231" s="268" t="s">
        <v>241</v>
      </c>
      <c r="AA231" s="268" t="s">
        <v>180</v>
      </c>
      <c r="AB231" s="274" t="s">
        <v>493</v>
      </c>
      <c r="AC231" s="257" t="s">
        <v>642</v>
      </c>
    </row>
    <row r="232" spans="1:29" ht="20.100000000000001" customHeight="1" x14ac:dyDescent="0.15">
      <c r="A232" s="108"/>
      <c r="B232" s="108"/>
      <c r="C232" s="108"/>
      <c r="D232" s="267"/>
      <c r="E232" s="267"/>
      <c r="F232" s="267"/>
      <c r="G232" s="273" t="s">
        <v>416</v>
      </c>
      <c r="H232" s="217"/>
      <c r="I232" s="218"/>
      <c r="J232" s="219"/>
      <c r="K232" s="218"/>
      <c r="L232" s="331"/>
      <c r="M232" s="278"/>
      <c r="N232" s="217"/>
      <c r="O232" s="267"/>
      <c r="P232" s="276"/>
      <c r="Q232" s="267"/>
      <c r="R232" s="267"/>
      <c r="S232" s="267"/>
      <c r="T232" s="267"/>
      <c r="U232" s="267"/>
      <c r="V232" s="267"/>
      <c r="W232" s="267"/>
      <c r="X232" s="267"/>
      <c r="Y232" s="755"/>
      <c r="Z232" s="268" t="s">
        <v>241</v>
      </c>
      <c r="AA232" s="268" t="s">
        <v>180</v>
      </c>
      <c r="AB232" s="274" t="s">
        <v>493</v>
      </c>
      <c r="AC232" s="257" t="s">
        <v>642</v>
      </c>
    </row>
    <row r="233" spans="1:29" ht="20.100000000000001" customHeight="1" x14ac:dyDescent="0.15">
      <c r="A233" s="108"/>
      <c r="B233" s="108"/>
      <c r="C233" s="108"/>
      <c r="D233" s="267"/>
      <c r="E233" s="267"/>
      <c r="F233" s="267"/>
      <c r="G233" s="280" t="s">
        <v>367</v>
      </c>
      <c r="H233" s="217">
        <v>1894700</v>
      </c>
      <c r="I233" s="218" t="s">
        <v>22</v>
      </c>
      <c r="J233" s="738">
        <v>0.6</v>
      </c>
      <c r="K233" s="218" t="s">
        <v>22</v>
      </c>
      <c r="L233" s="332">
        <v>2</v>
      </c>
      <c r="M233" s="278" t="s">
        <v>24</v>
      </c>
      <c r="N233" s="217">
        <f>ROUNDUP(H233*J233*L233,-1)</f>
        <v>2273640</v>
      </c>
      <c r="O233" s="267">
        <v>2273640</v>
      </c>
      <c r="P233" s="276">
        <f>N233-O233</f>
        <v>0</v>
      </c>
      <c r="Q233" s="267">
        <f>IF(AA233="국비100%",N233*100%,IF(AA233="시도비100%",N233*0%,IF(AA233="시군구비100%",N233*0%,IF(AA233="국비30%, 시도비70%",N233*30%,IF(AA233="국비30%, 시도비20%, 시군구비50%",N233*30%,IF(AA233="국비50%, 시도비50%",N233*50%,IF(AA233="시도비50%, 시군구비50%",N233*0%,IF(AA233="국비30%, 시도비35%, 시군구비35%",N233*30%))))))))</f>
        <v>0</v>
      </c>
      <c r="R233" s="267">
        <f>IF(AA233="국비100%",N233*0%,IF(AA233="시도비100%",N233*100%,IF(AA233="시군구비100%",N233*0%,IF(AA233="국비30%, 시도비70%",N233*70%,IF(AA233="국비30%, 시도비20%, 시군구비50%",N233*20%,IF(AA233="국비50%, 시도비50%",N233*50%,IF(AA233="시도비50%, 시군구비50%",N233*50%,IF(AA233="국비30%, 시도비35%, 시군구비35%",N233*35%))))))))</f>
        <v>1136820</v>
      </c>
      <c r="S233" s="267">
        <f>IF(AA233="국비100%",N233*0%,IF(AA233="시도비100%",N233*0%,IF(AA233="시군구비100%",N233*100%,IF(AA233="국비30%, 시도비70%",N233*0%,IF(AA233="국비30%, 시도비20%, 시군구비50%",N233*50%,IF(AA233="국비50%, 시도비50%",N233*0%,IF(AA233="시도비50%, 시군구비50%",N233*50%,IF(AA233="국비30%, 시도비35%, 시군구비35%",N233*35%))))))))</f>
        <v>1136820</v>
      </c>
      <c r="T233" s="267">
        <f>IF(AA233="기타보조금",N233*100%,N233*0%)</f>
        <v>0</v>
      </c>
      <c r="U233" s="267">
        <f>SUM(Q233:T233)</f>
        <v>2273640</v>
      </c>
      <c r="V233" s="267">
        <f>IF(AA233="자부담",N233*100%,N233*0%)</f>
        <v>0</v>
      </c>
      <c r="W233" s="267">
        <f>IF(AA233="후원금",N233*100%,N233*0%)</f>
        <v>0</v>
      </c>
      <c r="X233" s="267">
        <f>IF(AA233="수익사업",N233*100%,N233*0%)</f>
        <v>0</v>
      </c>
      <c r="Y233" s="755">
        <f>SUM(U233:X233)</f>
        <v>2273640</v>
      </c>
      <c r="Z233" s="268" t="s">
        <v>241</v>
      </c>
      <c r="AA233" s="268" t="s">
        <v>180</v>
      </c>
      <c r="AB233" s="274" t="s">
        <v>493</v>
      </c>
      <c r="AC233" s="257" t="s">
        <v>642</v>
      </c>
    </row>
    <row r="234" spans="1:29" ht="20.100000000000001" customHeight="1" x14ac:dyDescent="0.15">
      <c r="A234" s="108"/>
      <c r="B234" s="108"/>
      <c r="C234" s="108"/>
      <c r="D234" s="267"/>
      <c r="E234" s="267"/>
      <c r="F234" s="267"/>
      <c r="G234" s="273" t="s">
        <v>466</v>
      </c>
      <c r="H234" s="217"/>
      <c r="I234" s="218"/>
      <c r="J234" s="219"/>
      <c r="K234" s="218"/>
      <c r="L234" s="331"/>
      <c r="M234" s="278"/>
      <c r="N234" s="217"/>
      <c r="O234" s="267"/>
      <c r="P234" s="276"/>
      <c r="Q234" s="267"/>
      <c r="R234" s="267"/>
      <c r="S234" s="267"/>
      <c r="T234" s="267"/>
      <c r="U234" s="267"/>
      <c r="V234" s="267"/>
      <c r="W234" s="267"/>
      <c r="X234" s="267"/>
      <c r="Y234" s="755"/>
      <c r="Z234" s="268" t="s">
        <v>241</v>
      </c>
      <c r="AA234" s="268" t="s">
        <v>180</v>
      </c>
      <c r="AB234" s="268" t="s">
        <v>493</v>
      </c>
      <c r="AC234" s="257" t="s">
        <v>642</v>
      </c>
    </row>
    <row r="235" spans="1:29" ht="20.100000000000001" customHeight="1" x14ac:dyDescent="0.15">
      <c r="A235" s="108"/>
      <c r="B235" s="108"/>
      <c r="C235" s="108"/>
      <c r="D235" s="267"/>
      <c r="E235" s="267"/>
      <c r="F235" s="267"/>
      <c r="G235" s="280" t="s">
        <v>367</v>
      </c>
      <c r="H235" s="217">
        <f>ROUNDUP(N235/J235,-1)</f>
        <v>128860</v>
      </c>
      <c r="I235" s="218" t="s">
        <v>22</v>
      </c>
      <c r="J235" s="219">
        <v>11</v>
      </c>
      <c r="K235" s="218" t="s">
        <v>22</v>
      </c>
      <c r="L235" s="331">
        <v>1</v>
      </c>
      <c r="M235" s="278" t="s">
        <v>24</v>
      </c>
      <c r="N235" s="183">
        <v>1417380</v>
      </c>
      <c r="O235" s="267">
        <v>987870</v>
      </c>
      <c r="P235" s="276">
        <f>N235-O235</f>
        <v>429510</v>
      </c>
      <c r="Q235" s="267">
        <f>IF(AA235="국비100%",N235*100%,IF(AA235="시도비100%",N235*0%,IF(AA235="시군구비100%",N235*0%,IF(AA235="국비30%, 시도비70%",N235*30%,IF(AA235="국비30%, 시도비20%, 시군구비50%",N235*30%,IF(AA235="국비50%, 시도비50%",N235*50%,IF(AA235="시도비50%, 시군구비50%",N235*0%,IF(AA235="국비30%, 시도비35%, 시군구비35%",N235*30%))))))))</f>
        <v>0</v>
      </c>
      <c r="R235" s="267">
        <f>IF(AA235="국비100%",N235*0%,IF(AA235="시도비100%",N235*100%,IF(AA235="시군구비100%",N235*0%,IF(AA235="국비30%, 시도비70%",N235*70%,IF(AA235="국비30%, 시도비20%, 시군구비50%",N235*20%,IF(AA235="국비50%, 시도비50%",N235*50%,IF(AA235="시도비50%, 시군구비50%",N235*50%,IF(AA235="국비30%, 시도비35%, 시군구비35%",N235*35%))))))))</f>
        <v>708690</v>
      </c>
      <c r="S235" s="267">
        <f>IF(AA235="국비100%",N235*0%,IF(AA235="시도비100%",N235*0%,IF(AA235="시군구비100%",N235*100%,IF(AA235="국비30%, 시도비70%",N235*0%,IF(AA235="국비30%, 시도비20%, 시군구비50%",N235*50%,IF(AA235="국비50%, 시도비50%",N235*0%,IF(AA235="시도비50%, 시군구비50%",N235*50%,IF(AA235="국비30%, 시도비35%, 시군구비35%",N235*35%))))))))</f>
        <v>708690</v>
      </c>
      <c r="T235" s="267">
        <f>IF(AA235="기타보조금",N235*100%,N235*0%)</f>
        <v>0</v>
      </c>
      <c r="U235" s="267">
        <f>SUM(Q235:T235)</f>
        <v>1417380</v>
      </c>
      <c r="V235" s="267">
        <f>IF(AA235="자부담",N235*100%,N235*0%)</f>
        <v>0</v>
      </c>
      <c r="W235" s="267">
        <f>IF(AA235="후원금",N235*100%,N235*0%)</f>
        <v>0</v>
      </c>
      <c r="X235" s="267">
        <f>IF(AA235="수익사업",N235*100%,N235*0%)</f>
        <v>0</v>
      </c>
      <c r="Y235" s="755">
        <f>SUM(U235:X235)</f>
        <v>1417380</v>
      </c>
      <c r="Z235" s="268" t="s">
        <v>241</v>
      </c>
      <c r="AA235" s="268" t="s">
        <v>180</v>
      </c>
      <c r="AB235" s="274" t="s">
        <v>493</v>
      </c>
      <c r="AC235" s="257" t="s">
        <v>642</v>
      </c>
    </row>
    <row r="236" spans="1:29" ht="20.100000000000001" customHeight="1" x14ac:dyDescent="0.15">
      <c r="A236" s="108"/>
      <c r="B236" s="108"/>
      <c r="C236" s="108"/>
      <c r="D236" s="267"/>
      <c r="E236" s="267"/>
      <c r="F236" s="267"/>
      <c r="G236" s="273" t="s">
        <v>482</v>
      </c>
      <c r="H236" s="217">
        <v>60810</v>
      </c>
      <c r="I236" s="218" t="s">
        <v>22</v>
      </c>
      <c r="J236" s="219">
        <v>1</v>
      </c>
      <c r="K236" s="218" t="s">
        <v>22</v>
      </c>
      <c r="L236" s="331">
        <v>1</v>
      </c>
      <c r="M236" s="278" t="s">
        <v>24</v>
      </c>
      <c r="N236" s="217">
        <f>SUM(H236*J236*L236)</f>
        <v>60810</v>
      </c>
      <c r="O236" s="267">
        <v>60810</v>
      </c>
      <c r="P236" s="276">
        <f>N236-O236</f>
        <v>0</v>
      </c>
      <c r="Q236" s="267">
        <f>IF(AA236="국비100%",N236*100%,IF(AA236="시도비100%",N236*0%,IF(AA236="시군구비100%",N236*0%,IF(AA236="국비30%, 시도비70%",N236*30%,IF(AA236="국비30%, 시도비20%, 시군구비50%",N236*30%,IF(AA236="국비50%, 시도비50%",N236*50%,IF(AA236="시도비50%, 시군구비50%",N236*0%,IF(AA236="국비30%, 시도비35%, 시군구비35%",N236*30%))))))))</f>
        <v>0</v>
      </c>
      <c r="R236" s="267">
        <f>IF(AA236="국비100%",N236*0%,IF(AA236="시도비100%",N236*100%,IF(AA236="시군구비100%",N236*0%,IF(AA236="국비30%, 시도비70%",N236*70%,IF(AA236="국비30%, 시도비20%, 시군구비50%",N236*20%,IF(AA236="국비50%, 시도비50%",N236*50%,IF(AA236="시도비50%, 시군구비50%",N236*50%,IF(AA236="국비30%, 시도비35%, 시군구비35%",N236*35%))))))))</f>
        <v>30405</v>
      </c>
      <c r="S236" s="267">
        <f>IF(AA236="국비100%",N236*0%,IF(AA236="시도비100%",N236*0%,IF(AA236="시군구비100%",N236*100%,IF(AA236="국비30%, 시도비70%",N236*0%,IF(AA236="국비30%, 시도비20%, 시군구비50%",N236*50%,IF(AA236="국비50%, 시도비50%",N236*0%,IF(AA236="시도비50%, 시군구비50%",N236*50%,IF(AA236="국비30%, 시도비35%, 시군구비35%",N236*35%))))))))</f>
        <v>30405</v>
      </c>
      <c r="T236" s="267">
        <f>IF(AA236="기타보조금",N236*100%,N236*0%)</f>
        <v>0</v>
      </c>
      <c r="U236" s="267">
        <f>SUM(Q236:T236)</f>
        <v>60810</v>
      </c>
      <c r="V236" s="267">
        <f>IF(AA236="자부담",N236*100%,N236*0%)</f>
        <v>0</v>
      </c>
      <c r="W236" s="267">
        <f>IF(AA236="후원금",N236*100%,N236*0%)</f>
        <v>0</v>
      </c>
      <c r="X236" s="267">
        <f>IF(AA236="수익사업",N236*100%,N236*0%)</f>
        <v>0</v>
      </c>
      <c r="Y236" s="755">
        <f>SUM(U236:X236)</f>
        <v>60810</v>
      </c>
      <c r="Z236" s="268" t="s">
        <v>241</v>
      </c>
      <c r="AA236" s="268" t="s">
        <v>180</v>
      </c>
      <c r="AB236" s="274" t="s">
        <v>493</v>
      </c>
      <c r="AC236" s="257" t="s">
        <v>642</v>
      </c>
    </row>
    <row r="237" spans="1:29" ht="20.100000000000001" customHeight="1" x14ac:dyDescent="0.15">
      <c r="A237" s="108"/>
      <c r="B237" s="108"/>
      <c r="C237" s="108"/>
      <c r="D237" s="267"/>
      <c r="E237" s="267"/>
      <c r="F237" s="267"/>
      <c r="G237" s="273"/>
      <c r="H237" s="217">
        <v>269300</v>
      </c>
      <c r="I237" s="218" t="s">
        <v>22</v>
      </c>
      <c r="J237" s="219">
        <v>11</v>
      </c>
      <c r="K237" s="218" t="s">
        <v>22</v>
      </c>
      <c r="L237" s="331">
        <v>1</v>
      </c>
      <c r="M237" s="278" t="s">
        <v>24</v>
      </c>
      <c r="N237" s="217">
        <f>SUM(H237*J237*L237)</f>
        <v>2962300</v>
      </c>
      <c r="O237" s="267">
        <v>2423700</v>
      </c>
      <c r="P237" s="276">
        <f>N237-O237</f>
        <v>538600</v>
      </c>
      <c r="Q237" s="267">
        <f>IF(AA237="국비100%",N237*100%,IF(AA237="시도비100%",N237*0%,IF(AA237="시군구비100%",N237*0%,IF(AA237="국비30%, 시도비70%",N237*30%,IF(AA237="국비30%, 시도비20%, 시군구비50%",N237*30%,IF(AA237="국비50%, 시도비50%",N237*50%,IF(AA237="시도비50%, 시군구비50%",N237*0%,IF(AA237="국비30%, 시도비35%, 시군구비35%",N237*30%))))))))</f>
        <v>0</v>
      </c>
      <c r="R237" s="267">
        <f>IF(AA237="국비100%",N237*0%,IF(AA237="시도비100%",N237*100%,IF(AA237="시군구비100%",N237*0%,IF(AA237="국비30%, 시도비70%",N237*70%,IF(AA237="국비30%, 시도비20%, 시군구비50%",N237*20%,IF(AA237="국비50%, 시도비50%",N237*50%,IF(AA237="시도비50%, 시군구비50%",N237*50%,IF(AA237="국비30%, 시도비35%, 시군구비35%",N237*35%))))))))</f>
        <v>1481150</v>
      </c>
      <c r="S237" s="267">
        <f>IF(AA237="국비100%",N237*0%,IF(AA237="시도비100%",N237*0%,IF(AA237="시군구비100%",N237*100%,IF(AA237="국비30%, 시도비70%",N237*0%,IF(AA237="국비30%, 시도비20%, 시군구비50%",N237*50%,IF(AA237="국비50%, 시도비50%",N237*0%,IF(AA237="시도비50%, 시군구비50%",N237*50%,IF(AA237="국비30%, 시도비35%, 시군구비35%",N237*35%))))))))</f>
        <v>1481150</v>
      </c>
      <c r="T237" s="267">
        <f>IF(AA237="기타보조금",N237*100%,N237*0%)</f>
        <v>0</v>
      </c>
      <c r="U237" s="267">
        <f>SUM(Q237:T237)</f>
        <v>2962300</v>
      </c>
      <c r="V237" s="267">
        <f>IF(AA237="자부담",N237*100%,N237*0%)</f>
        <v>0</v>
      </c>
      <c r="W237" s="267">
        <f>IF(AA237="후원금",N237*100%,N237*0%)</f>
        <v>0</v>
      </c>
      <c r="X237" s="267">
        <f>IF(AA237="수익사업",N237*100%,N237*0%)</f>
        <v>0</v>
      </c>
      <c r="Y237" s="755">
        <f>SUM(U237:X237)</f>
        <v>2962300</v>
      </c>
      <c r="Z237" s="268" t="s">
        <v>241</v>
      </c>
      <c r="AA237" s="268" t="s">
        <v>180</v>
      </c>
      <c r="AB237" s="274" t="s">
        <v>493</v>
      </c>
      <c r="AC237" s="257" t="s">
        <v>642</v>
      </c>
    </row>
    <row r="238" spans="1:29" ht="20.100000000000001" customHeight="1" x14ac:dyDescent="0.15">
      <c r="A238" s="108"/>
      <c r="B238" s="108"/>
      <c r="C238" s="114" t="s">
        <v>58</v>
      </c>
      <c r="D238" s="293">
        <f>SUM(N239:N252)</f>
        <v>70588390</v>
      </c>
      <c r="E238" s="293">
        <v>66130740</v>
      </c>
      <c r="F238" s="293">
        <f>SUM(D238-E238)</f>
        <v>4457650</v>
      </c>
      <c r="G238" s="410"/>
      <c r="H238" s="392"/>
      <c r="I238" s="392"/>
      <c r="J238" s="392"/>
      <c r="K238" s="392"/>
      <c r="L238" s="392"/>
      <c r="M238" s="392"/>
      <c r="N238" s="289"/>
      <c r="O238" s="293">
        <f t="shared" ref="O238:Y238" si="102">SUM(O239:O252)</f>
        <v>53946030</v>
      </c>
      <c r="P238" s="293">
        <f t="shared" si="102"/>
        <v>16642360</v>
      </c>
      <c r="Q238" s="293">
        <f t="shared" si="102"/>
        <v>14043156</v>
      </c>
      <c r="R238" s="293">
        <f t="shared" si="102"/>
        <v>42583396.5</v>
      </c>
      <c r="S238" s="293">
        <f t="shared" si="102"/>
        <v>13791837.5</v>
      </c>
      <c r="T238" s="293">
        <f t="shared" si="102"/>
        <v>0</v>
      </c>
      <c r="U238" s="293">
        <f t="shared" si="102"/>
        <v>70418390</v>
      </c>
      <c r="V238" s="293">
        <f t="shared" si="102"/>
        <v>170000</v>
      </c>
      <c r="W238" s="293">
        <f t="shared" si="102"/>
        <v>0</v>
      </c>
      <c r="X238" s="293">
        <f t="shared" si="102"/>
        <v>0</v>
      </c>
      <c r="Y238" s="293">
        <f t="shared" si="102"/>
        <v>70588390</v>
      </c>
      <c r="Z238" s="309"/>
      <c r="AA238" s="309"/>
      <c r="AB238" s="308"/>
      <c r="AC238" s="627"/>
    </row>
    <row r="239" spans="1:29" ht="20.100000000000001" customHeight="1" x14ac:dyDescent="0.15">
      <c r="A239" s="108"/>
      <c r="B239" s="108"/>
      <c r="C239" s="112"/>
      <c r="D239" s="286"/>
      <c r="E239" s="286"/>
      <c r="F239" s="286"/>
      <c r="G239" s="625" t="s">
        <v>583</v>
      </c>
      <c r="H239" s="217">
        <f t="shared" ref="H239:H248" si="103">ROUNDUP(N239/J239,-1)</f>
        <v>222535800</v>
      </c>
      <c r="I239" s="424" t="s">
        <v>22</v>
      </c>
      <c r="J239" s="425">
        <v>8.3333333333333301E-2</v>
      </c>
      <c r="K239" s="424"/>
      <c r="L239" s="334"/>
      <c r="M239" s="278" t="s">
        <v>24</v>
      </c>
      <c r="N239" s="217">
        <v>18544650</v>
      </c>
      <c r="O239" s="267">
        <v>14099750</v>
      </c>
      <c r="P239" s="267">
        <f t="shared" ref="P239:P252" si="104">N239-O239</f>
        <v>4444900</v>
      </c>
      <c r="Q239" s="267">
        <f>IF(AA239="국비100%",N239*100%,IF(AA239="시도비100%",N239*0%,IF(AA239="시군구비100%",N239*0%,IF(AA239="국비30%, 시도비70%",N239*30%,IF(AA239="국비30%, 시도비20%, 시군구비50%",N239*30%,IF(AA239="국비50%, 시도비50%",N239*50%,IF(AA239="시도비50%, 시군구비50%",N239*0%,IF(AA239="국비30%, 시도비35%, 시군구비35%",N239*30%))))))))</f>
        <v>0</v>
      </c>
      <c r="R239" s="267">
        <f>IF(AA239="국비100%",N239*0%,IF(AA239="시도비100%",N239*100%,IF(AA239="시군구비100%",N239*0%,IF(AA239="국비30%, 시도비70%",N239*70%,IF(AA239="국비30%, 시도비20%, 시군구비50%",N239*20%,IF(AA239="국비50%, 시도비50%",N239*50%,IF(AA239="시도비50%, 시군구비50%",N239*50%,IF(AA239="국비30%, 시도비35%, 시군구비35%",N239*35%))))))))</f>
        <v>9272325</v>
      </c>
      <c r="S239" s="267">
        <f>IF(AA239="국비100%",N239*0%,IF(AA239="시도비100%",N239*0%,IF(AA239="시군구비100%",N239*100%,IF(AA239="국비30%, 시도비70%",N239*0%,IF(AA239="국비30%, 시도비20%, 시군구비50%",N239*50%,IF(AA239="국비50%, 시도비50%",N239*0%,IF(AA239="시도비50%, 시군구비50%",N239*50%,IF(AA239="국비30%, 시도비35%, 시군구비35%",N239*35%))))))))</f>
        <v>9272325</v>
      </c>
      <c r="T239" s="267">
        <f>IF(AA239="기타보조금",N239*100%,N239*0%)</f>
        <v>0</v>
      </c>
      <c r="U239" s="267">
        <f>SUM(Q239:T239)</f>
        <v>18544650</v>
      </c>
      <c r="V239" s="267">
        <f t="shared" ref="V239:V249" si="105">IF(AA239="자부담",N239*100%,N239*0%)</f>
        <v>0</v>
      </c>
      <c r="W239" s="267">
        <f>IF(AA239="후원금",N239*100%,N239*0%)</f>
        <v>0</v>
      </c>
      <c r="X239" s="267">
        <f>IF(AA239="수익사업",N239*100%,N239*0%)</f>
        <v>0</v>
      </c>
      <c r="Y239" s="755">
        <f t="shared" ref="Y239:Y252" si="106">SUM(U239:X239)</f>
        <v>18544650</v>
      </c>
      <c r="Z239" s="274" t="s">
        <v>290</v>
      </c>
      <c r="AA239" s="268" t="s">
        <v>180</v>
      </c>
      <c r="AB239" s="274" t="s">
        <v>23</v>
      </c>
      <c r="AC239" s="257" t="s">
        <v>637</v>
      </c>
    </row>
    <row r="240" spans="1:29" ht="20.100000000000001" customHeight="1" x14ac:dyDescent="0.15">
      <c r="A240" s="108"/>
      <c r="B240" s="108"/>
      <c r="C240" s="108"/>
      <c r="D240" s="267"/>
      <c r="E240" s="267"/>
      <c r="F240" s="267"/>
      <c r="G240" s="625"/>
      <c r="H240" s="217">
        <f t="shared" si="103"/>
        <v>1080000</v>
      </c>
      <c r="I240" s="425" t="s">
        <v>22</v>
      </c>
      <c r="J240" s="425">
        <v>8.3333333333333301E-2</v>
      </c>
      <c r="K240" s="425"/>
      <c r="L240" s="334"/>
      <c r="M240" s="278" t="s">
        <v>24</v>
      </c>
      <c r="N240" s="217">
        <v>90000</v>
      </c>
      <c r="O240" s="267"/>
      <c r="P240" s="267">
        <f t="shared" si="104"/>
        <v>90000</v>
      </c>
      <c r="Q240" s="267"/>
      <c r="R240" s="267"/>
      <c r="S240" s="267"/>
      <c r="T240" s="267"/>
      <c r="U240" s="267">
        <f>SUM(Q240:T240)</f>
        <v>0</v>
      </c>
      <c r="V240" s="267">
        <f t="shared" si="105"/>
        <v>90000</v>
      </c>
      <c r="W240" s="267"/>
      <c r="X240" s="267"/>
      <c r="Y240" s="755">
        <f t="shared" si="106"/>
        <v>90000</v>
      </c>
      <c r="Z240" s="268" t="s">
        <v>494</v>
      </c>
      <c r="AA240" s="268" t="s">
        <v>20</v>
      </c>
      <c r="AB240" s="269" t="s">
        <v>23</v>
      </c>
      <c r="AC240" s="262" t="s">
        <v>494</v>
      </c>
    </row>
    <row r="241" spans="1:29" ht="20.100000000000001" customHeight="1" x14ac:dyDescent="0.15">
      <c r="A241" s="108"/>
      <c r="B241" s="108"/>
      <c r="C241" s="108"/>
      <c r="D241" s="267"/>
      <c r="E241" s="267"/>
      <c r="F241" s="267"/>
      <c r="G241" s="625" t="s">
        <v>537</v>
      </c>
      <c r="H241" s="217">
        <f t="shared" si="103"/>
        <v>58842360</v>
      </c>
      <c r="I241" s="424" t="s">
        <v>22</v>
      </c>
      <c r="J241" s="425">
        <v>8.3333333333333301E-2</v>
      </c>
      <c r="K241" s="424"/>
      <c r="L241" s="334"/>
      <c r="M241" s="278" t="s">
        <v>24</v>
      </c>
      <c r="N241" s="217">
        <v>4903530</v>
      </c>
      <c r="O241" s="267">
        <v>2871100</v>
      </c>
      <c r="P241" s="267">
        <f t="shared" si="104"/>
        <v>2032430</v>
      </c>
      <c r="Q241" s="267">
        <f>IF(AA241="국비100%",N241*100%,IF(AA241="시도비100%",N241*0%,IF(AA241="시군구비100%",N241*0%,IF(AA241="국비30%, 시도비70%",N241*30%,IF(AA241="국비30%, 시도비20%, 시군구비50%",N241*30%,IF(AA241="국비50%, 시도비50%",N241*50%,IF(AA241="시도비50%, 시군구비50%",N241*0%,IF(AA241="국비30%, 시도비35%, 시군구비35%",N241*30%))))))))</f>
        <v>1471059</v>
      </c>
      <c r="R241" s="267">
        <f>IF(AA241="국비100%",N241*0%,IF(AA241="시도비100%",N241*100%,IF(AA241="시군구비100%",N241*0%,IF(AA241="국비30%, 시도비70%",N241*70%,IF(AA241="국비30%, 시도비20%, 시군구비50%",N241*20%,IF(AA241="국비50%, 시도비50%",N241*50%,IF(AA241="시도비50%, 시군구비50%",N241*50%,IF(AA241="국비30%, 시도비35%, 시군구비35%",N241*35%))))))))</f>
        <v>980706</v>
      </c>
      <c r="S241" s="267">
        <f>IF(AA241="국비100%",N241*0%,IF(AA241="시도비100%",N241*0%,IF(AA241="시군구비100%",N241*100%,IF(AA241="국비30%, 시도비70%",N241*0%,IF(AA241="국비30%, 시도비20%, 시군구비50%",N241*50%,IF(AA241="국비50%, 시도비50%",N241*0%,IF(AA241="시도비50%, 시군구비50%",N241*50%,IF(AA241="국비30%, 시도비35%, 시군구비35%",N241*35%))))))))</f>
        <v>2451765</v>
      </c>
      <c r="T241" s="267">
        <f>IF(AA241="기타보조금",N241*100%,N241*0%)</f>
        <v>0</v>
      </c>
      <c r="U241" s="267">
        <f>SUM(Q241:T241)</f>
        <v>4903530</v>
      </c>
      <c r="V241" s="267">
        <f t="shared" si="105"/>
        <v>0</v>
      </c>
      <c r="W241" s="267">
        <f>IF(AA241="후원금",N241*100%,N241*0%)</f>
        <v>0</v>
      </c>
      <c r="X241" s="267">
        <f>IF(AA241="수익사업",N241*100%,N241*0%)</f>
        <v>0</v>
      </c>
      <c r="Y241" s="755">
        <f t="shared" si="106"/>
        <v>4903530</v>
      </c>
      <c r="Z241" s="274" t="s">
        <v>210</v>
      </c>
      <c r="AA241" s="268" t="s">
        <v>597</v>
      </c>
      <c r="AB241" s="274" t="s">
        <v>23</v>
      </c>
      <c r="AC241" s="257" t="s">
        <v>637</v>
      </c>
    </row>
    <row r="242" spans="1:29" ht="20.100000000000001" customHeight="1" x14ac:dyDescent="0.15">
      <c r="A242" s="108"/>
      <c r="B242" s="108"/>
      <c r="C242" s="108"/>
      <c r="D242" s="267"/>
      <c r="E242" s="267"/>
      <c r="F242" s="267"/>
      <c r="G242" s="625" t="s">
        <v>74</v>
      </c>
      <c r="H242" s="217">
        <f t="shared" si="103"/>
        <v>185674440</v>
      </c>
      <c r="I242" s="425" t="s">
        <v>22</v>
      </c>
      <c r="J242" s="425">
        <v>8.3333333333333301E-2</v>
      </c>
      <c r="K242" s="425"/>
      <c r="L242" s="334"/>
      <c r="M242" s="278" t="s">
        <v>24</v>
      </c>
      <c r="N242" s="217">
        <v>15472870</v>
      </c>
      <c r="O242" s="267">
        <v>13082000</v>
      </c>
      <c r="P242" s="276">
        <f t="shared" si="104"/>
        <v>2390870</v>
      </c>
      <c r="Q242" s="267">
        <f>IF(AA242="국비100%",N242*100%,IF(AA242="시도비100%",N242*0%,IF(AA242="시군구비100%",N242*0%,IF(AA242="국비30%, 시도비70%",N242*30%,IF(AA242="국비30%, 시도비20%, 시군구비50%",N242*30%,IF(AA242="국비50%, 시도비50%",N242*50%,IF(AA242="시도비50%, 시군구비50%",N242*0%,IF(AA242="국비30%, 시도비35%, 시군구비35%",N242*30%))))))))</f>
        <v>4641861</v>
      </c>
      <c r="R242" s="267">
        <f>IF(AA242="국비100%",N242*0%,IF(AA242="시도비100%",N242*100%,IF(AA242="시군구비100%",N242*0%,IF(AA242="국비30%, 시도비70%",N242*70%,IF(AA242="국비30%, 시도비20%, 시군구비50%",N242*20%,IF(AA242="국비50%, 시도비50%",N242*50%,IF(AA242="시도비50%, 시군구비50%",N242*50%,IF(AA242="국비30%, 시도비35%, 시군구비35%",N242*35%))))))))</f>
        <v>10831009</v>
      </c>
      <c r="S242" s="267">
        <f>IF(AA242="국비100%",N242*0%,IF(AA242="시도비100%",N242*0%,IF(AA242="시군구비100%",N242*100%,IF(AA242="국비30%, 시도비70%",N242*0%,IF(AA242="국비30%, 시도비20%, 시군구비50%",N242*50%,IF(AA242="국비50%, 시도비50%",N242*0%,IF(AA242="시도비50%, 시군구비50%",N242*50%,IF(AA242="국비30%, 시도비35%, 시군구비35%",N242*35%))))))))</f>
        <v>0</v>
      </c>
      <c r="T242" s="267">
        <f>IF(AA242="기타보조금",N242*100%,N242*0%)</f>
        <v>0</v>
      </c>
      <c r="U242" s="267">
        <f>SUM(Q242:T242)</f>
        <v>15472870</v>
      </c>
      <c r="V242" s="267">
        <f t="shared" si="105"/>
        <v>0</v>
      </c>
      <c r="W242" s="267">
        <f>IF(AA242="후원금",N242*100%,N242*0%)</f>
        <v>0</v>
      </c>
      <c r="X242" s="267">
        <f>IF(AA242="수익사업",N242*100%,N242*0%)</f>
        <v>0</v>
      </c>
      <c r="Y242" s="755">
        <f t="shared" si="106"/>
        <v>15472870</v>
      </c>
      <c r="Z242" s="268" t="s">
        <v>299</v>
      </c>
      <c r="AA242" s="274" t="s">
        <v>81</v>
      </c>
      <c r="AB242" s="274" t="s">
        <v>23</v>
      </c>
      <c r="AC242" s="257" t="s">
        <v>638</v>
      </c>
    </row>
    <row r="243" spans="1:29" ht="20.100000000000001" customHeight="1" x14ac:dyDescent="0.15">
      <c r="A243" s="108"/>
      <c r="B243" s="108"/>
      <c r="C243" s="108"/>
      <c r="D243" s="267"/>
      <c r="E243" s="267"/>
      <c r="F243" s="267"/>
      <c r="G243" s="625"/>
      <c r="H243" s="217">
        <f t="shared" si="103"/>
        <v>960000</v>
      </c>
      <c r="I243" s="425" t="s">
        <v>22</v>
      </c>
      <c r="J243" s="425">
        <v>8.3333333333333301E-2</v>
      </c>
      <c r="K243" s="425"/>
      <c r="L243" s="334"/>
      <c r="M243" s="278" t="s">
        <v>24</v>
      </c>
      <c r="N243" s="217">
        <v>80000</v>
      </c>
      <c r="O243" s="267"/>
      <c r="P243" s="267">
        <f t="shared" si="104"/>
        <v>80000</v>
      </c>
      <c r="Q243" s="267"/>
      <c r="R243" s="267"/>
      <c r="S243" s="267"/>
      <c r="T243" s="267"/>
      <c r="U243" s="267"/>
      <c r="V243" s="267">
        <f t="shared" si="105"/>
        <v>80000</v>
      </c>
      <c r="W243" s="267"/>
      <c r="X243" s="267"/>
      <c r="Y243" s="755">
        <f t="shared" si="106"/>
        <v>80000</v>
      </c>
      <c r="Z243" s="268" t="s">
        <v>494</v>
      </c>
      <c r="AA243" s="268" t="s">
        <v>20</v>
      </c>
      <c r="AB243" s="269" t="s">
        <v>23</v>
      </c>
      <c r="AC243" s="262" t="s">
        <v>494</v>
      </c>
    </row>
    <row r="244" spans="1:29" ht="20.100000000000001" customHeight="1" x14ac:dyDescent="0.15">
      <c r="A244" s="108"/>
      <c r="B244" s="108"/>
      <c r="C244" s="108"/>
      <c r="D244" s="267"/>
      <c r="E244" s="267"/>
      <c r="F244" s="267"/>
      <c r="G244" s="625" t="s">
        <v>109</v>
      </c>
      <c r="H244" s="217">
        <f t="shared" si="103"/>
        <v>30657360</v>
      </c>
      <c r="I244" s="425" t="s">
        <v>22</v>
      </c>
      <c r="J244" s="425">
        <v>8.3333333333333301E-2</v>
      </c>
      <c r="K244" s="425"/>
      <c r="L244" s="334"/>
      <c r="M244" s="278" t="s">
        <v>24</v>
      </c>
      <c r="N244" s="217">
        <v>2554780</v>
      </c>
      <c r="O244" s="267">
        <v>2139280</v>
      </c>
      <c r="P244" s="276">
        <f t="shared" si="104"/>
        <v>415500</v>
      </c>
      <c r="Q244" s="267">
        <f>IF(AA244="국비100%",N244*100%,IF(AA244="시도비100%",N244*0%,IF(AA244="시군구비100%",N244*0%,IF(AA244="국비30%, 시도비70%",N244*30%,IF(AA244="국비30%, 시도비20%, 시군구비50%",N244*30%,IF(AA244="국비50%, 시도비50%",N244*50%,IF(AA244="시도비50%, 시군구비50%",N244*0%,IF(AA244="국비30%, 시도비35%, 시군구비35%",N244*30%))))))))</f>
        <v>766434</v>
      </c>
      <c r="R244" s="267">
        <f>IF(AA244="국비100%",N244*0%,IF(AA244="시도비100%",N244*100%,IF(AA244="시군구비100%",N244*0%,IF(AA244="국비30%, 시도비70%",N244*70%,IF(AA244="국비30%, 시도비20%, 시군구비50%",N244*20%,IF(AA244="국비50%, 시도비50%",N244*50%,IF(AA244="시도비50%, 시군구비50%",N244*50%,IF(AA244="국비30%, 시도비35%, 시군구비35%",N244*35%))))))))</f>
        <v>1788346</v>
      </c>
      <c r="S244" s="267">
        <f>IF(AA244="국비100%",N244*0%,IF(AA244="시도비100%",N244*0%,IF(AA244="시군구비100%",N244*100%,IF(AA244="국비30%, 시도비70%",N244*0%,IF(AA244="국비30%, 시도비20%, 시군구비50%",N244*50%,IF(AA244="국비50%, 시도비50%",N244*0%,IF(AA244="시도비50%, 시군구비50%",N244*50%,IF(AA244="국비30%, 시도비35%, 시군구비35%",N244*35%))))))))</f>
        <v>0</v>
      </c>
      <c r="T244" s="267">
        <f t="shared" ref="T244:T249" si="107">IF(AA244="기타보조금",N244*100%,N244*0%)</f>
        <v>0</v>
      </c>
      <c r="U244" s="267">
        <f t="shared" ref="U244:U252" si="108">SUM(Q244:T244)</f>
        <v>2554780</v>
      </c>
      <c r="V244" s="267">
        <f t="shared" si="105"/>
        <v>0</v>
      </c>
      <c r="W244" s="267">
        <f t="shared" ref="W244:W249" si="109">IF(AA244="후원금",N244*100%,N244*0%)</f>
        <v>0</v>
      </c>
      <c r="X244" s="267">
        <f t="shared" ref="X244:X249" si="110">IF(AA244="수익사업",N244*100%,N244*0%)</f>
        <v>0</v>
      </c>
      <c r="Y244" s="755">
        <f t="shared" si="106"/>
        <v>2554780</v>
      </c>
      <c r="Z244" s="268" t="s">
        <v>26</v>
      </c>
      <c r="AA244" s="274" t="s">
        <v>81</v>
      </c>
      <c r="AB244" s="274" t="s">
        <v>23</v>
      </c>
      <c r="AC244" s="257" t="s">
        <v>638</v>
      </c>
    </row>
    <row r="245" spans="1:29" ht="20.100000000000001" customHeight="1" x14ac:dyDescent="0.15">
      <c r="A245" s="108"/>
      <c r="B245" s="108"/>
      <c r="C245" s="108"/>
      <c r="D245" s="267"/>
      <c r="E245" s="267"/>
      <c r="F245" s="267"/>
      <c r="G245" s="625" t="s">
        <v>176</v>
      </c>
      <c r="H245" s="217">
        <f t="shared" si="103"/>
        <v>30211440</v>
      </c>
      <c r="I245" s="424" t="s">
        <v>22</v>
      </c>
      <c r="J245" s="425">
        <v>8.3333333333333301E-2</v>
      </c>
      <c r="K245" s="424"/>
      <c r="L245" s="334"/>
      <c r="M245" s="278" t="s">
        <v>24</v>
      </c>
      <c r="N245" s="217">
        <v>2517620</v>
      </c>
      <c r="O245" s="267">
        <v>2114160</v>
      </c>
      <c r="P245" s="276">
        <f t="shared" si="104"/>
        <v>403460</v>
      </c>
      <c r="Q245" s="267">
        <f>IF(AA245="국비100%",N245*100%,IF(AA245="시도비100%",N245*0%,IF(AA245="시군구비100%",N245*0%,IF(AA245="국비30%, 시도비70%",N245*30%,IF(AA245="국비50%, 시도비50%",N245*50%,IF(AA245="시도비50%, 시군구비50%",N245*0%,IF(AA245="국비30%, 시도비35%, 시군구비35%",N245*30%)))))))</f>
        <v>755286</v>
      </c>
      <c r="R245" s="267">
        <f>IF(AA245="국비100%",N245*0%,IF(AA245="시도비100%",N245*100%,IF(AA245="시군구비100%",N245*0%,IF(AA245="국비30%, 시도비70%",N245*70%,IF(AA245="국비50%, 시도비50%",N245*50%,IF(AA245="시도비50%, 시군구비50%",N245*50%,IF(AA245="국비30%, 시도비35%, 시군구비35%",N245*35%)))))))</f>
        <v>1762334</v>
      </c>
      <c r="S245" s="267">
        <f>IF(AA245="국비100%",N245*0%,IF(AA245="시도비100%",N245*0%,IF(AA245="시군구비100%",N245*100%,IF(AA245="국비30%, 시도비70%",N245*0%,IF(AA245="국비50%, 시도비50%",N245*0%,IF(AA245="시도비50%, 시군구비50%",N245*50%,IF(AA245="국비30%, 시도비35%, 시군구비35%",N245*35%)))))))</f>
        <v>0</v>
      </c>
      <c r="T245" s="267">
        <f t="shared" si="107"/>
        <v>0</v>
      </c>
      <c r="U245" s="267">
        <f t="shared" si="108"/>
        <v>2517620</v>
      </c>
      <c r="V245" s="267">
        <f t="shared" si="105"/>
        <v>0</v>
      </c>
      <c r="W245" s="267">
        <f t="shared" si="109"/>
        <v>0</v>
      </c>
      <c r="X245" s="267">
        <f t="shared" si="110"/>
        <v>0</v>
      </c>
      <c r="Y245" s="276">
        <f t="shared" si="106"/>
        <v>2517620</v>
      </c>
      <c r="Z245" s="274" t="s">
        <v>300</v>
      </c>
      <c r="AA245" s="274" t="s">
        <v>81</v>
      </c>
      <c r="AB245" s="274" t="s">
        <v>23</v>
      </c>
      <c r="AC245" s="257" t="s">
        <v>636</v>
      </c>
    </row>
    <row r="246" spans="1:29" ht="20.100000000000001" customHeight="1" x14ac:dyDescent="0.15">
      <c r="A246" s="108"/>
      <c r="B246" s="108"/>
      <c r="C246" s="108"/>
      <c r="D246" s="267"/>
      <c r="E246" s="267"/>
      <c r="F246" s="267"/>
      <c r="G246" s="625" t="s">
        <v>336</v>
      </c>
      <c r="H246" s="217">
        <f t="shared" si="103"/>
        <v>27863040</v>
      </c>
      <c r="I246" s="424" t="s">
        <v>22</v>
      </c>
      <c r="J246" s="425">
        <v>8.3333333333333301E-2</v>
      </c>
      <c r="K246" s="424"/>
      <c r="L246" s="334"/>
      <c r="M246" s="278" t="s">
        <v>24</v>
      </c>
      <c r="N246" s="221">
        <v>2321920</v>
      </c>
      <c r="O246" s="267">
        <v>1971110</v>
      </c>
      <c r="P246" s="276">
        <f t="shared" si="104"/>
        <v>350810</v>
      </c>
      <c r="Q246" s="267">
        <f>IF(AA246="국비100%",N246*100%,IF(AA246="시도비100%",N246*0%,IF(AA246="시군구비100%",N246*0%,IF(AA246="국비30%, 시도비70%",N246*30%,IF(AA246="국비50%, 시도비50%",N246*50%,IF(AA246="시도비50%, 시군구비50%",N246*0%,IF(AA246="국비30%, 시도비35%, 시군구비35%",N246*30%)))))))</f>
        <v>696576</v>
      </c>
      <c r="R246" s="267">
        <f>IF(AA246="국비100%",N246*0%,IF(AA246="시도비100%",N246*100%,IF(AA246="시군구비100%",N246*0%,IF(AA246="국비30%, 시도비70%",N246*70%,IF(AA246="국비50%, 시도비50%",N246*50%,IF(AA246="시도비50%, 시군구비50%",N246*50%,IF(AA246="국비30%, 시도비35%, 시군구비35%",N246*35%)))))))</f>
        <v>1625344</v>
      </c>
      <c r="S246" s="267">
        <f>IF(AA246="국비100%",N246*0%,IF(AA246="시도비100%",N246*0%,IF(AA246="시군구비100%",N246*100%,IF(AA246="국비30%, 시도비70%",N246*0%,IF(AA246="국비50%, 시도비50%",N246*0%,IF(AA246="시도비50%, 시군구비50%",N246*50%,IF(AA246="국비30%, 시도비35%, 시군구비35%",N246*35%)))))))</f>
        <v>0</v>
      </c>
      <c r="T246" s="267">
        <f t="shared" si="107"/>
        <v>0</v>
      </c>
      <c r="U246" s="267">
        <f t="shared" si="108"/>
        <v>2321920</v>
      </c>
      <c r="V246" s="267">
        <f t="shared" si="105"/>
        <v>0</v>
      </c>
      <c r="W246" s="267">
        <f t="shared" si="109"/>
        <v>0</v>
      </c>
      <c r="X246" s="267">
        <f t="shared" si="110"/>
        <v>0</v>
      </c>
      <c r="Y246" s="276">
        <f t="shared" si="106"/>
        <v>2321920</v>
      </c>
      <c r="Z246" s="274" t="s">
        <v>297</v>
      </c>
      <c r="AA246" s="274" t="s">
        <v>81</v>
      </c>
      <c r="AB246" s="274" t="s">
        <v>23</v>
      </c>
      <c r="AC246" s="257" t="s">
        <v>636</v>
      </c>
    </row>
    <row r="247" spans="1:29" ht="20.100000000000001" customHeight="1" x14ac:dyDescent="0.15">
      <c r="A247" s="108"/>
      <c r="B247" s="108"/>
      <c r="C247" s="108"/>
      <c r="D247" s="267"/>
      <c r="E247" s="267"/>
      <c r="F247" s="267"/>
      <c r="G247" s="625" t="s">
        <v>60</v>
      </c>
      <c r="H247" s="217">
        <f t="shared" si="103"/>
        <v>61152120</v>
      </c>
      <c r="I247" s="424" t="s">
        <v>22</v>
      </c>
      <c r="J247" s="425">
        <v>8.3333333333333301E-2</v>
      </c>
      <c r="K247" s="424"/>
      <c r="L247" s="334"/>
      <c r="M247" s="278" t="s">
        <v>24</v>
      </c>
      <c r="N247" s="221">
        <v>5096010</v>
      </c>
      <c r="O247" s="267">
        <v>4286050</v>
      </c>
      <c r="P247" s="276">
        <f t="shared" si="104"/>
        <v>809960</v>
      </c>
      <c r="Q247" s="267">
        <f>IF(AA247="국비100%",N247*100%,IF(AA247="시도비100%",N247*0%,IF(AA247="시군구비100%",N247*0%,IF(AA247="국비30%, 시도비70%",N247*30%,IF(AA247="국비50%, 시도비50%",N247*50%,IF(AA247="시도비50%, 시군구비50%",N247*0%,IF(AA247="국비30%, 시도비35%, 시군구비35%",N247*30%)))))))</f>
        <v>1528803</v>
      </c>
      <c r="R247" s="267">
        <f>IF(AA247="국비100%",N247*0%,IF(AA247="시도비100%",N247*100%,IF(AA247="시군구비100%",N247*0%,IF(AA247="국비30%, 시도비70%",N247*70%,IF(AA247="국비50%, 시도비50%",N247*50%,IF(AA247="시도비50%, 시군구비50%",N247*50%,IF(AA247="국비30%, 시도비35%, 시군구비35%",N247*35%)))))))</f>
        <v>3567207</v>
      </c>
      <c r="S247" s="267">
        <f>IF(AA247="국비100%",N247*0%,IF(AA247="시도비100%",N247*0%,IF(AA247="시군구비100%",N247*100%,IF(AA247="국비30%, 시도비70%",N247*0%,IF(AA247="국비50%, 시도비50%",N247*0%,IF(AA247="시도비50%, 시군구비50%",N247*50%,IF(AA247="국비30%, 시도비35%, 시군구비35%",N247*35%)))))))</f>
        <v>0</v>
      </c>
      <c r="T247" s="267">
        <f t="shared" si="107"/>
        <v>0</v>
      </c>
      <c r="U247" s="267">
        <f t="shared" si="108"/>
        <v>5096010</v>
      </c>
      <c r="V247" s="267">
        <f t="shared" si="105"/>
        <v>0</v>
      </c>
      <c r="W247" s="267">
        <f t="shared" si="109"/>
        <v>0</v>
      </c>
      <c r="X247" s="267">
        <f t="shared" si="110"/>
        <v>0</v>
      </c>
      <c r="Y247" s="276">
        <f t="shared" si="106"/>
        <v>5096010</v>
      </c>
      <c r="Z247" s="274" t="s">
        <v>294</v>
      </c>
      <c r="AA247" s="274" t="s">
        <v>81</v>
      </c>
      <c r="AB247" s="274" t="s">
        <v>23</v>
      </c>
      <c r="AC247" s="257" t="s">
        <v>636</v>
      </c>
    </row>
    <row r="248" spans="1:29" ht="20.100000000000001" customHeight="1" x14ac:dyDescent="0.15">
      <c r="A248" s="108"/>
      <c r="B248" s="108"/>
      <c r="C248" s="108"/>
      <c r="D248" s="267"/>
      <c r="E248" s="267"/>
      <c r="F248" s="267"/>
      <c r="G248" s="625" t="s">
        <v>130</v>
      </c>
      <c r="H248" s="217">
        <f t="shared" si="103"/>
        <v>26316240</v>
      </c>
      <c r="I248" s="424" t="s">
        <v>22</v>
      </c>
      <c r="J248" s="425">
        <v>8.3333333333333301E-2</v>
      </c>
      <c r="K248" s="424"/>
      <c r="L248" s="334"/>
      <c r="M248" s="278" t="s">
        <v>24</v>
      </c>
      <c r="N248" s="221">
        <v>2193020</v>
      </c>
      <c r="O248" s="267">
        <v>1832950</v>
      </c>
      <c r="P248" s="276">
        <f t="shared" si="104"/>
        <v>360070</v>
      </c>
      <c r="Q248" s="267">
        <f>IF(AA248="국비100%",N248*100%,IF(AA248="시도비100%",N248*0%,IF(AA248="시군구비100%",N248*0%,IF(AA248="국비30%, 시도비70%",N248*30%,IF(AA248="국비50%, 시도비50%",N248*50%,IF(AA248="시도비50%, 시군구비50%",N248*0%,IF(AA248="국비30%, 시도비35%, 시군구비35%",N248*30%)))))))</f>
        <v>657906</v>
      </c>
      <c r="R248" s="267">
        <f>IF(AA248="국비100%",N248*0%,IF(AA248="시도비100%",N248*100%,IF(AA248="시군구비100%",N248*0%,IF(AA248="국비30%, 시도비70%",N248*70%,IF(AA248="국비50%, 시도비50%",N248*50%,IF(AA248="시도비50%, 시군구비50%",N248*50%,IF(AA248="국비30%, 시도비35%, 시군구비35%",N248*35%)))))))</f>
        <v>1535114</v>
      </c>
      <c r="S248" s="267">
        <f>IF(AA248="국비100%",N248*0%,IF(AA248="시도비100%",N248*0%,IF(AA248="시군구비100%",N248*100%,IF(AA248="국비30%, 시도비70%",N248*0%,IF(AA248="국비50%, 시도비50%",N248*0%,IF(AA248="시도비50%, 시군구비50%",N248*50%,IF(AA248="국비30%, 시도비35%, 시군구비35%",N248*35%)))))))</f>
        <v>0</v>
      </c>
      <c r="T248" s="267">
        <f t="shared" si="107"/>
        <v>0</v>
      </c>
      <c r="U248" s="267">
        <f t="shared" si="108"/>
        <v>2193020</v>
      </c>
      <c r="V248" s="267">
        <f t="shared" si="105"/>
        <v>0</v>
      </c>
      <c r="W248" s="267">
        <f t="shared" si="109"/>
        <v>0</v>
      </c>
      <c r="X248" s="267">
        <f t="shared" si="110"/>
        <v>0</v>
      </c>
      <c r="Y248" s="276">
        <f t="shared" si="106"/>
        <v>2193020</v>
      </c>
      <c r="Z248" s="274" t="s">
        <v>244</v>
      </c>
      <c r="AA248" s="274" t="s">
        <v>81</v>
      </c>
      <c r="AB248" s="274" t="s">
        <v>23</v>
      </c>
      <c r="AC248" s="257" t="s">
        <v>636</v>
      </c>
    </row>
    <row r="249" spans="1:29" ht="20.100000000000001" customHeight="1" x14ac:dyDescent="0.15">
      <c r="A249" s="108"/>
      <c r="B249" s="108"/>
      <c r="C249" s="108"/>
      <c r="D249" s="267"/>
      <c r="E249" s="267"/>
      <c r="F249" s="267"/>
      <c r="G249" s="625" t="s">
        <v>168</v>
      </c>
      <c r="H249" s="217">
        <v>102148070</v>
      </c>
      <c r="I249" s="424" t="s">
        <v>22</v>
      </c>
      <c r="J249" s="425">
        <v>8.3333333333333329E-2</v>
      </c>
      <c r="K249" s="424"/>
      <c r="L249" s="334"/>
      <c r="M249" s="278" t="s">
        <v>24</v>
      </c>
      <c r="N249" s="221">
        <v>9308020</v>
      </c>
      <c r="O249" s="267">
        <v>5303160</v>
      </c>
      <c r="P249" s="276">
        <f t="shared" si="104"/>
        <v>4004860</v>
      </c>
      <c r="Q249" s="267">
        <f>IF(AA249="국비100%",N249*100%,IF(AA249="시도비100%",N249*0%,IF(AA249="시군구비100%",N249*0%,IF(AA249="국비30%, 시도비70%",N249*30%,IF(AA249="국비50%, 시도비50%",N249*50%,IF(AA249="시도비50%, 시군구비50%",N249*0%,IF(AA249="국비30%, 시도비35%, 시군구비35%",N249*30%)))))))</f>
        <v>2792406</v>
      </c>
      <c r="R249" s="267">
        <f>IF(AA249="국비100%",N249*0%,IF(AA249="시도비100%",N249*100%,IF(AA249="시군구비100%",N249*0%,IF(AA249="국비30%, 시도비70%",N249*70%,IF(AA249="국비50%, 시도비50%",N249*50%,IF(AA249="시도비50%, 시군구비50%",N249*50%,IF(AA249="국비30%, 시도비35%, 시군구비35%",N249*35%)))))))</f>
        <v>6515614</v>
      </c>
      <c r="S249" s="267">
        <f>IF(AA249="국비100%",N249*0%,IF(AA249="시도비100%",N249*0%,IF(AA249="시군구비100%",N249*100%,IF(AA249="국비30%, 시도비70%",N249*0%,IF(AA249="국비50%, 시도비50%",N249*0%,IF(AA249="시도비50%, 시군구비50%",N249*50%,IF(AA249="국비30%, 시도비35%, 시군구비35%",N249*35%)))))))</f>
        <v>0</v>
      </c>
      <c r="T249" s="267">
        <f t="shared" si="107"/>
        <v>0</v>
      </c>
      <c r="U249" s="267">
        <f t="shared" si="108"/>
        <v>9308020</v>
      </c>
      <c r="V249" s="267">
        <f t="shared" si="105"/>
        <v>0</v>
      </c>
      <c r="W249" s="267">
        <f t="shared" si="109"/>
        <v>0</v>
      </c>
      <c r="X249" s="267">
        <f t="shared" si="110"/>
        <v>0</v>
      </c>
      <c r="Y249" s="760">
        <f t="shared" si="106"/>
        <v>9308020</v>
      </c>
      <c r="Z249" s="274" t="s">
        <v>341</v>
      </c>
      <c r="AA249" s="274" t="s">
        <v>81</v>
      </c>
      <c r="AB249" s="274" t="s">
        <v>23</v>
      </c>
      <c r="AC249" s="257" t="s">
        <v>636</v>
      </c>
    </row>
    <row r="250" spans="1:29" ht="20.100000000000001" customHeight="1" x14ac:dyDescent="0.15">
      <c r="A250" s="108"/>
      <c r="B250" s="108"/>
      <c r="C250" s="108"/>
      <c r="D250" s="267"/>
      <c r="E250" s="267"/>
      <c r="F250" s="267"/>
      <c r="G250" s="625" t="s">
        <v>67</v>
      </c>
      <c r="H250" s="217">
        <f>ROUNDUP(N250/J250,-1)</f>
        <v>29313000</v>
      </c>
      <c r="I250" s="424" t="s">
        <v>22</v>
      </c>
      <c r="J250" s="425">
        <v>8.3333333333333301E-2</v>
      </c>
      <c r="K250" s="424"/>
      <c r="L250" s="334"/>
      <c r="M250" s="278" t="s">
        <v>24</v>
      </c>
      <c r="N250" s="183">
        <v>2442750</v>
      </c>
      <c r="O250" s="389">
        <v>2018370</v>
      </c>
      <c r="P250" s="276">
        <f t="shared" si="104"/>
        <v>424380</v>
      </c>
      <c r="Q250" s="267">
        <f>SUM(N250*30%)</f>
        <v>732825</v>
      </c>
      <c r="R250" s="267">
        <f>SUM(N250*35%)</f>
        <v>854962.5</v>
      </c>
      <c r="S250" s="267">
        <f>SUM(N250*35%)</f>
        <v>854962.5</v>
      </c>
      <c r="T250" s="267"/>
      <c r="U250" s="267">
        <f t="shared" si="108"/>
        <v>2442750</v>
      </c>
      <c r="V250" s="267"/>
      <c r="W250" s="267"/>
      <c r="X250" s="267"/>
      <c r="Y250" s="755">
        <f t="shared" si="106"/>
        <v>2442750</v>
      </c>
      <c r="Z250" s="268" t="s">
        <v>281</v>
      </c>
      <c r="AA250" s="268" t="s">
        <v>600</v>
      </c>
      <c r="AB250" s="268" t="s">
        <v>493</v>
      </c>
      <c r="AC250" s="257" t="s">
        <v>640</v>
      </c>
    </row>
    <row r="251" spans="1:29" ht="20.100000000000001" customHeight="1" x14ac:dyDescent="0.15">
      <c r="A251" s="108"/>
      <c r="B251" s="108"/>
      <c r="C251" s="108"/>
      <c r="D251" s="267"/>
      <c r="E251" s="267"/>
      <c r="F251" s="267"/>
      <c r="G251" s="625" t="s">
        <v>86</v>
      </c>
      <c r="H251" s="217">
        <f>ROUNDUP(N251/J251,-1)</f>
        <v>31651800</v>
      </c>
      <c r="I251" s="424" t="s">
        <v>22</v>
      </c>
      <c r="J251" s="425">
        <v>8.3333333333333301E-2</v>
      </c>
      <c r="K251" s="424"/>
      <c r="L251" s="334"/>
      <c r="M251" s="278" t="s">
        <v>24</v>
      </c>
      <c r="N251" s="183">
        <v>2637650</v>
      </c>
      <c r="O251" s="389">
        <v>2215660</v>
      </c>
      <c r="P251" s="276">
        <f t="shared" si="104"/>
        <v>421990</v>
      </c>
      <c r="Q251" s="267">
        <f>IF(AA251="국비100%",N251*100%,IF(AA251="시도비100%",N251*0%,IF(AA251="시군구비100%",N251*0%,IF(AA251="국비30%, 시도비70%",N251*30%,IF(AA251="국비50%, 시도비50%",N251*50%,IF(AA251="시도비50%, 시군구비50%",N251*0%,IF(AA251="국비30%, 시도비35%, 시군구비35%",N251*30%)))))))</f>
        <v>0</v>
      </c>
      <c r="R251" s="267">
        <f>IF(AA251="국비100%",N251*0%,IF(AA251="시도비100%",N251*100%,IF(AA251="시군구비100%",N251*0%,IF(AA251="국비30%, 시도비70%",N251*70%,IF(AA251="국비50%, 시도비50%",N251*50%,IF(AA251="시도비50%, 시군구비50%",N251*50%,IF(AA251="국비30%, 시도비35%, 시군구비35%",N251*35%)))))))</f>
        <v>2637650</v>
      </c>
      <c r="S251" s="267">
        <f>IF(AA251="국비100%",N251*0%,IF(AA251="시도비100%",N251*0%,IF(AA251="시군구비100%",N251*100%,IF(AA251="국비30%, 시도비70%",N251*0%,IF(AA251="국비50%, 시도비50%",N251*0%,IF(AA251="시도비50%, 시군구비50%",N251*50%,IF(AA251="국비30%, 시도비35%, 시군구비35%",N251*35%)))))))</f>
        <v>0</v>
      </c>
      <c r="T251" s="267">
        <f>IF(AA251="기타보조금",N251*100%,N251*0%)</f>
        <v>0</v>
      </c>
      <c r="U251" s="267">
        <f t="shared" si="108"/>
        <v>2637650</v>
      </c>
      <c r="V251" s="267">
        <f>IF(AA251="자부담",N251*100%,N251*0%)</f>
        <v>0</v>
      </c>
      <c r="W251" s="267">
        <f>IF(AA251="후원금",N251*100%,N251*0%)</f>
        <v>0</v>
      </c>
      <c r="X251" s="267">
        <f>IF(AA251="수익사업",N251*100%,N251*0%)</f>
        <v>0</v>
      </c>
      <c r="Y251" s="755">
        <f t="shared" si="106"/>
        <v>2637650</v>
      </c>
      <c r="Z251" s="268" t="s">
        <v>301</v>
      </c>
      <c r="AA251" s="268" t="s">
        <v>412</v>
      </c>
      <c r="AB251" s="268" t="s">
        <v>493</v>
      </c>
      <c r="AC251" s="257" t="s">
        <v>641</v>
      </c>
    </row>
    <row r="252" spans="1:29" ht="20.100000000000001" customHeight="1" x14ac:dyDescent="0.15">
      <c r="A252" s="108"/>
      <c r="B252" s="108"/>
      <c r="C252" s="108"/>
      <c r="D252" s="267"/>
      <c r="E252" s="267"/>
      <c r="F252" s="267"/>
      <c r="G252" s="625" t="s">
        <v>55</v>
      </c>
      <c r="H252" s="217">
        <f>ROUNDUP(N252/J252,-1)</f>
        <v>29106840</v>
      </c>
      <c r="I252" s="424" t="s">
        <v>22</v>
      </c>
      <c r="J252" s="425">
        <v>8.3333333333333301E-2</v>
      </c>
      <c r="K252" s="424"/>
      <c r="L252" s="334"/>
      <c r="M252" s="278" t="s">
        <v>24</v>
      </c>
      <c r="N252" s="183">
        <v>2425570</v>
      </c>
      <c r="O252" s="389">
        <v>2012440</v>
      </c>
      <c r="P252" s="276">
        <f t="shared" si="104"/>
        <v>413130</v>
      </c>
      <c r="Q252" s="267">
        <f>IF(AA252="국비100%",N252*100%,IF(AA252="시도비100%",N252*0%,IF(AA252="시군구비100%",N252*0%,IF(AA252="국비30%, 시도비70%",N252*30%,IF(AA252="국비50%, 시도비50%",N252*50%,IF(AA252="시도비50%, 시군구비50%",N252*0%,IF(AA252="국비30%, 시도비35%, 시군구비35%",N252*30%)))))))</f>
        <v>0</v>
      </c>
      <c r="R252" s="267">
        <f>IF(AA252="국비100%",N252*0%,IF(AA252="시도비100%",N252*100%,IF(AA252="시군구비100%",N252*0%,IF(AA252="국비30%, 시도비70%",N252*70%,IF(AA252="국비50%, 시도비50%",N252*50%,IF(AA252="시도비50%, 시군구비50%",N252*50%,IF(AA252="국비30%, 시도비35%, 시군구비35%",N252*35%)))))))</f>
        <v>1212785</v>
      </c>
      <c r="S252" s="267">
        <f>IF(AA252="국비100%",N252*0%,IF(AA252="시도비100%",N252*0%,IF(AA252="시군구비100%",N252*100%,IF(AA252="국비30%, 시도비70%",N252*0%,IF(AA252="국비50%, 시도비50%",N252*0%,IF(AA252="시도비50%, 시군구비50%",N252*50%,IF(AA252="국비30%, 시도비35%, 시군구비35%",N252*35%)))))))</f>
        <v>1212785</v>
      </c>
      <c r="T252" s="267">
        <f>IF(AA252="기타보조금",N252*100%,N252*0%)</f>
        <v>0</v>
      </c>
      <c r="U252" s="267">
        <f t="shared" si="108"/>
        <v>2425570</v>
      </c>
      <c r="V252" s="267">
        <f>IF(AA252="자부담",N252*100%,N252*0%)</f>
        <v>0</v>
      </c>
      <c r="W252" s="267">
        <f>IF(AA252="후원금",N252*100%,N252*0%)</f>
        <v>0</v>
      </c>
      <c r="X252" s="267">
        <f>IF(AA252="수익사업",N252*100%,N252*0%)</f>
        <v>0</v>
      </c>
      <c r="Y252" s="755">
        <f t="shared" si="106"/>
        <v>2425570</v>
      </c>
      <c r="Z252" s="268" t="s">
        <v>241</v>
      </c>
      <c r="AA252" s="268" t="s">
        <v>180</v>
      </c>
      <c r="AB252" s="268" t="s">
        <v>493</v>
      </c>
      <c r="AC252" s="257" t="s">
        <v>642</v>
      </c>
    </row>
    <row r="253" spans="1:29" ht="20.100000000000001" customHeight="1" x14ac:dyDescent="0.15">
      <c r="A253" s="108"/>
      <c r="B253" s="108"/>
      <c r="C253" s="114" t="s">
        <v>75</v>
      </c>
      <c r="D253" s="293">
        <f>SUM(N254:N338)</f>
        <v>80509600</v>
      </c>
      <c r="E253" s="293">
        <v>81569190</v>
      </c>
      <c r="F253" s="293">
        <f>SUM(D253-E253)</f>
        <v>-1059590</v>
      </c>
      <c r="G253" s="410"/>
      <c r="H253" s="392"/>
      <c r="I253" s="392"/>
      <c r="J253" s="392"/>
      <c r="K253" s="392"/>
      <c r="L253" s="392"/>
      <c r="M253" s="392"/>
      <c r="N253" s="289"/>
      <c r="O253" s="293">
        <f t="shared" ref="O253:Y253" si="111">SUM(O254:O338)</f>
        <v>59962740</v>
      </c>
      <c r="P253" s="293">
        <f t="shared" si="111"/>
        <v>20546860</v>
      </c>
      <c r="Q253" s="293">
        <f t="shared" si="111"/>
        <v>16520655</v>
      </c>
      <c r="R253" s="293">
        <f t="shared" si="111"/>
        <v>48879305.5</v>
      </c>
      <c r="S253" s="293">
        <f t="shared" si="111"/>
        <v>14890629.5</v>
      </c>
      <c r="T253" s="293">
        <f t="shared" si="111"/>
        <v>0</v>
      </c>
      <c r="U253" s="293">
        <f t="shared" si="111"/>
        <v>80290590</v>
      </c>
      <c r="V253" s="293">
        <f t="shared" si="111"/>
        <v>219010</v>
      </c>
      <c r="W253" s="293">
        <f t="shared" si="111"/>
        <v>0</v>
      </c>
      <c r="X253" s="293">
        <f t="shared" si="111"/>
        <v>0</v>
      </c>
      <c r="Y253" s="293">
        <f t="shared" si="111"/>
        <v>80509600</v>
      </c>
      <c r="Z253" s="309"/>
      <c r="AA253" s="309"/>
      <c r="AB253" s="308"/>
      <c r="AC253" s="627"/>
    </row>
    <row r="254" spans="1:29" ht="20.100000000000001" customHeight="1" x14ac:dyDescent="0.15">
      <c r="A254" s="108"/>
      <c r="B254" s="108"/>
      <c r="C254" s="108"/>
      <c r="D254" s="267"/>
      <c r="E254" s="267"/>
      <c r="F254" s="267"/>
      <c r="G254" s="737" t="s">
        <v>529</v>
      </c>
      <c r="H254" s="343"/>
      <c r="I254" s="732"/>
      <c r="J254" s="728"/>
      <c r="K254" s="731"/>
      <c r="L254" s="629"/>
      <c r="M254" s="705"/>
      <c r="N254" s="343"/>
      <c r="O254" s="267">
        <v>13464240</v>
      </c>
      <c r="P254" s="267">
        <f t="shared" ref="P254:P285" si="112">N254-O254</f>
        <v>-13464240</v>
      </c>
      <c r="Q254" s="267">
        <f t="shared" ref="Q254:Q259" si="113">IF(AA254="국비100%",N254*100%,IF(AA254="시도비100%",N254*0%,IF(AA254="시군구비100%",N254*0%,IF(AA254="국비30%, 시도비70%",N254*30%,IF(AA254="국비30%, 시도비20%, 시군구비50%",N254*30%,IF(AA254="국비50%, 시도비50%",N254*50%,IF(AA254="시도비50%, 시군구비50%",N254*0%,IF(AA254="국비30%, 시도비35%, 시군구비35%",N254*30%))))))))</f>
        <v>0</v>
      </c>
      <c r="R254" s="267">
        <f t="shared" ref="R254:R259" si="114">IF(AA254="국비100%",N254*0%,IF(AA254="시도비100%",N254*100%,IF(AA254="시군구비100%",N254*0%,IF(AA254="국비30%, 시도비70%",N254*70%,IF(AA254="국비30%, 시도비20%, 시군구비50%",N254*20%,IF(AA254="국비50%, 시도비50%",N254*50%,IF(AA254="시도비50%, 시군구비50%",N254*50%,IF(AA254="국비30%, 시도비35%, 시군구비35%",N254*35%))))))))</f>
        <v>0</v>
      </c>
      <c r="S254" s="267">
        <f t="shared" ref="S254:S259" si="115">IF(AA254="국비100%",N254*0%,IF(AA254="시도비100%",N254*0%,IF(AA254="시군구비100%",N254*100%,IF(AA254="국비30%, 시도비70%",N254*0%,IF(AA254="국비30%, 시도비20%, 시군구비50%",N254*50%,IF(AA254="국비50%, 시도비50%",N254*0%,IF(AA254="시도비50%, 시군구비50%",N254*50%,IF(AA254="국비30%, 시도비35%, 시군구비35%",N254*35%))))))))</f>
        <v>0</v>
      </c>
      <c r="T254" s="267">
        <f t="shared" ref="T254:T259" si="116">IF(AA254="기타보조금",N254*100%,N254*0%)</f>
        <v>0</v>
      </c>
      <c r="U254" s="267">
        <f t="shared" ref="U254:U270" si="117">SUM(Q254:T254)</f>
        <v>0</v>
      </c>
      <c r="V254" s="267">
        <f t="shared" ref="V254:V270" si="118">IF(AA254="자부담",N254*100%,N254*0%)</f>
        <v>0</v>
      </c>
      <c r="W254" s="267">
        <f t="shared" ref="W254:W259" si="119">IF(AA254="후원금",N254*100%,N254*0%)</f>
        <v>0</v>
      </c>
      <c r="X254" s="267">
        <f t="shared" ref="X254:X259" si="120">IF(AA254="수익사업",N254*100%,N254*0%)</f>
        <v>0</v>
      </c>
      <c r="Y254" s="755">
        <f t="shared" ref="Y254:Y270" si="121">SUM(U254:X254)</f>
        <v>0</v>
      </c>
      <c r="Z254" s="274" t="s">
        <v>290</v>
      </c>
      <c r="AA254" s="268" t="s">
        <v>180</v>
      </c>
      <c r="AB254" s="274" t="s">
        <v>23</v>
      </c>
      <c r="AC254" s="257" t="s">
        <v>637</v>
      </c>
    </row>
    <row r="255" spans="1:29" ht="20.100000000000001" customHeight="1" x14ac:dyDescent="0.15">
      <c r="A255" s="108"/>
      <c r="B255" s="108"/>
      <c r="C255" s="108"/>
      <c r="D255" s="267"/>
      <c r="E255" s="267"/>
      <c r="F255" s="267"/>
      <c r="G255" s="298" t="s">
        <v>377</v>
      </c>
      <c r="H255" s="343">
        <f t="shared" ref="H255:H264" si="122">ROUNDUP(N255/J255,-1)</f>
        <v>200302050</v>
      </c>
      <c r="I255" s="732" t="s">
        <v>22</v>
      </c>
      <c r="J255" s="730">
        <v>3.4299999999999997E-2</v>
      </c>
      <c r="K255" s="731"/>
      <c r="L255" s="629"/>
      <c r="M255" s="705" t="s">
        <v>24</v>
      </c>
      <c r="N255" s="343">
        <v>6870360</v>
      </c>
      <c r="O255" s="267"/>
      <c r="P255" s="267">
        <f t="shared" si="112"/>
        <v>6870360</v>
      </c>
      <c r="Q255" s="267">
        <f t="shared" si="113"/>
        <v>0</v>
      </c>
      <c r="R255" s="267">
        <f t="shared" si="114"/>
        <v>3435180</v>
      </c>
      <c r="S255" s="267">
        <f t="shared" si="115"/>
        <v>3435180</v>
      </c>
      <c r="T255" s="267">
        <f t="shared" si="116"/>
        <v>0</v>
      </c>
      <c r="U255" s="267">
        <f t="shared" si="117"/>
        <v>6870360</v>
      </c>
      <c r="V255" s="267">
        <f t="shared" si="118"/>
        <v>0</v>
      </c>
      <c r="W255" s="267">
        <f t="shared" si="119"/>
        <v>0</v>
      </c>
      <c r="X255" s="267">
        <f t="shared" si="120"/>
        <v>0</v>
      </c>
      <c r="Y255" s="755">
        <f t="shared" si="121"/>
        <v>6870360</v>
      </c>
      <c r="Z255" s="274" t="s">
        <v>290</v>
      </c>
      <c r="AA255" s="268" t="s">
        <v>180</v>
      </c>
      <c r="AB255" s="274" t="s">
        <v>23</v>
      </c>
      <c r="AC255" s="257" t="s">
        <v>637</v>
      </c>
    </row>
    <row r="256" spans="1:29" ht="20.100000000000001" customHeight="1" x14ac:dyDescent="0.15">
      <c r="A256" s="108"/>
      <c r="B256" s="108"/>
      <c r="C256" s="108"/>
      <c r="D256" s="267"/>
      <c r="E256" s="267"/>
      <c r="F256" s="267"/>
      <c r="G256" s="298" t="s">
        <v>379</v>
      </c>
      <c r="H256" s="343">
        <f t="shared" si="122"/>
        <v>6800870</v>
      </c>
      <c r="I256" s="729" t="s">
        <v>22</v>
      </c>
      <c r="J256" s="730">
        <v>0.1152</v>
      </c>
      <c r="K256" s="727"/>
      <c r="L256" s="629"/>
      <c r="M256" s="705" t="s">
        <v>24</v>
      </c>
      <c r="N256" s="343">
        <v>783460</v>
      </c>
      <c r="O256" s="267"/>
      <c r="P256" s="267">
        <f t="shared" si="112"/>
        <v>783460</v>
      </c>
      <c r="Q256" s="267">
        <f t="shared" si="113"/>
        <v>0</v>
      </c>
      <c r="R256" s="267">
        <f t="shared" si="114"/>
        <v>391730</v>
      </c>
      <c r="S256" s="267">
        <f t="shared" si="115"/>
        <v>391730</v>
      </c>
      <c r="T256" s="267">
        <f t="shared" si="116"/>
        <v>0</v>
      </c>
      <c r="U256" s="267">
        <f t="shared" si="117"/>
        <v>783460</v>
      </c>
      <c r="V256" s="267">
        <f t="shared" si="118"/>
        <v>0</v>
      </c>
      <c r="W256" s="267">
        <f t="shared" si="119"/>
        <v>0</v>
      </c>
      <c r="X256" s="267">
        <f t="shared" si="120"/>
        <v>0</v>
      </c>
      <c r="Y256" s="755">
        <f t="shared" si="121"/>
        <v>783460</v>
      </c>
      <c r="Z256" s="274" t="s">
        <v>290</v>
      </c>
      <c r="AA256" s="268" t="s">
        <v>180</v>
      </c>
      <c r="AB256" s="274" t="s">
        <v>23</v>
      </c>
      <c r="AC256" s="257" t="s">
        <v>637</v>
      </c>
    </row>
    <row r="257" spans="1:29" ht="20.100000000000001" customHeight="1" x14ac:dyDescent="0.15">
      <c r="A257" s="106"/>
      <c r="B257" s="106"/>
      <c r="C257" s="106"/>
      <c r="D257" s="320"/>
      <c r="E257" s="320"/>
      <c r="F257" s="320"/>
      <c r="G257" s="569" t="s">
        <v>366</v>
      </c>
      <c r="H257" s="570">
        <f t="shared" si="122"/>
        <v>167172450</v>
      </c>
      <c r="I257" s="571" t="s">
        <v>22</v>
      </c>
      <c r="J257" s="572">
        <v>4.4999999999999998E-2</v>
      </c>
      <c r="K257" s="573"/>
      <c r="L257" s="574"/>
      <c r="M257" s="575" t="s">
        <v>24</v>
      </c>
      <c r="N257" s="570">
        <v>7522760</v>
      </c>
      <c r="O257" s="320"/>
      <c r="P257" s="320">
        <f t="shared" si="112"/>
        <v>7522760</v>
      </c>
      <c r="Q257" s="320">
        <f t="shared" si="113"/>
        <v>0</v>
      </c>
      <c r="R257" s="320">
        <f t="shared" si="114"/>
        <v>3761380</v>
      </c>
      <c r="S257" s="320">
        <f t="shared" si="115"/>
        <v>3761380</v>
      </c>
      <c r="T257" s="320">
        <f t="shared" si="116"/>
        <v>0</v>
      </c>
      <c r="U257" s="320">
        <f t="shared" si="117"/>
        <v>7522760</v>
      </c>
      <c r="V257" s="320">
        <f t="shared" si="118"/>
        <v>0</v>
      </c>
      <c r="W257" s="320">
        <f t="shared" si="119"/>
        <v>0</v>
      </c>
      <c r="X257" s="320">
        <f t="shared" si="120"/>
        <v>0</v>
      </c>
      <c r="Y257" s="755">
        <f t="shared" si="121"/>
        <v>7522760</v>
      </c>
      <c r="Z257" s="274" t="s">
        <v>290</v>
      </c>
      <c r="AA257" s="268" t="s">
        <v>180</v>
      </c>
      <c r="AB257" s="274" t="s">
        <v>23</v>
      </c>
      <c r="AC257" s="257" t="s">
        <v>637</v>
      </c>
    </row>
    <row r="258" spans="1:29" ht="20.100000000000001" customHeight="1" x14ac:dyDescent="0.15">
      <c r="A258" s="112"/>
      <c r="B258" s="112"/>
      <c r="C258" s="112"/>
      <c r="D258" s="286"/>
      <c r="E258" s="286"/>
      <c r="F258" s="286"/>
      <c r="G258" s="307" t="s">
        <v>375</v>
      </c>
      <c r="H258" s="397">
        <f t="shared" si="122"/>
        <v>156687880</v>
      </c>
      <c r="I258" s="576" t="s">
        <v>22</v>
      </c>
      <c r="J258" s="577">
        <v>1.6500000000000001E-2</v>
      </c>
      <c r="K258" s="578"/>
      <c r="L258" s="400"/>
      <c r="M258" s="579" t="s">
        <v>24</v>
      </c>
      <c r="N258" s="397">
        <v>2585350</v>
      </c>
      <c r="O258" s="286"/>
      <c r="P258" s="286">
        <f t="shared" si="112"/>
        <v>2585350</v>
      </c>
      <c r="Q258" s="286">
        <f t="shared" si="113"/>
        <v>0</v>
      </c>
      <c r="R258" s="286">
        <f t="shared" si="114"/>
        <v>1292675</v>
      </c>
      <c r="S258" s="286">
        <f t="shared" si="115"/>
        <v>1292675</v>
      </c>
      <c r="T258" s="286">
        <f t="shared" si="116"/>
        <v>0</v>
      </c>
      <c r="U258" s="286">
        <f t="shared" si="117"/>
        <v>2585350</v>
      </c>
      <c r="V258" s="286">
        <f t="shared" si="118"/>
        <v>0</v>
      </c>
      <c r="W258" s="286">
        <f t="shared" si="119"/>
        <v>0</v>
      </c>
      <c r="X258" s="286">
        <f t="shared" si="120"/>
        <v>0</v>
      </c>
      <c r="Y258" s="755">
        <f t="shared" si="121"/>
        <v>2585350</v>
      </c>
      <c r="Z258" s="274" t="s">
        <v>290</v>
      </c>
      <c r="AA258" s="268" t="s">
        <v>180</v>
      </c>
      <c r="AB258" s="274" t="s">
        <v>23</v>
      </c>
      <c r="AC258" s="257" t="s">
        <v>637</v>
      </c>
    </row>
    <row r="259" spans="1:29" ht="20.100000000000001" customHeight="1" x14ac:dyDescent="0.15">
      <c r="A259" s="108"/>
      <c r="B259" s="108"/>
      <c r="C259" s="108"/>
      <c r="D259" s="267"/>
      <c r="E259" s="267"/>
      <c r="F259" s="267"/>
      <c r="G259" s="298" t="s">
        <v>369</v>
      </c>
      <c r="H259" s="343">
        <f t="shared" si="122"/>
        <v>167794240</v>
      </c>
      <c r="I259" s="729" t="s">
        <v>22</v>
      </c>
      <c r="J259" s="728">
        <v>7.6300000000000005E-3</v>
      </c>
      <c r="K259" s="727"/>
      <c r="L259" s="629"/>
      <c r="M259" s="705" t="s">
        <v>24</v>
      </c>
      <c r="N259" s="343">
        <v>1280270</v>
      </c>
      <c r="O259" s="267"/>
      <c r="P259" s="267">
        <f t="shared" si="112"/>
        <v>1280270</v>
      </c>
      <c r="Q259" s="267">
        <f t="shared" si="113"/>
        <v>0</v>
      </c>
      <c r="R259" s="267">
        <f t="shared" si="114"/>
        <v>640135</v>
      </c>
      <c r="S259" s="267">
        <f t="shared" si="115"/>
        <v>640135</v>
      </c>
      <c r="T259" s="267">
        <f t="shared" si="116"/>
        <v>0</v>
      </c>
      <c r="U259" s="267">
        <f t="shared" si="117"/>
        <v>1280270</v>
      </c>
      <c r="V259" s="267">
        <f t="shared" si="118"/>
        <v>0</v>
      </c>
      <c r="W259" s="267">
        <f t="shared" si="119"/>
        <v>0</v>
      </c>
      <c r="X259" s="267">
        <f t="shared" si="120"/>
        <v>0</v>
      </c>
      <c r="Y259" s="755">
        <f t="shared" si="121"/>
        <v>1280270</v>
      </c>
      <c r="Z259" s="274" t="s">
        <v>290</v>
      </c>
      <c r="AA259" s="268" t="s">
        <v>180</v>
      </c>
      <c r="AB259" s="274" t="s">
        <v>23</v>
      </c>
      <c r="AC259" s="257" t="s">
        <v>637</v>
      </c>
    </row>
    <row r="260" spans="1:29" ht="20.100000000000001" customHeight="1" x14ac:dyDescent="0.15">
      <c r="A260" s="108"/>
      <c r="B260" s="108"/>
      <c r="C260" s="108"/>
      <c r="D260" s="267"/>
      <c r="E260" s="267"/>
      <c r="F260" s="267"/>
      <c r="G260" s="273" t="s">
        <v>377</v>
      </c>
      <c r="H260" s="217">
        <f t="shared" si="122"/>
        <v>1079890</v>
      </c>
      <c r="I260" s="340" t="s">
        <v>22</v>
      </c>
      <c r="J260" s="338">
        <v>3.4299999999999997E-2</v>
      </c>
      <c r="K260" s="339"/>
      <c r="L260" s="334"/>
      <c r="M260" s="278" t="s">
        <v>24</v>
      </c>
      <c r="N260" s="217">
        <v>37040</v>
      </c>
      <c r="O260" s="267"/>
      <c r="P260" s="267">
        <f t="shared" si="112"/>
        <v>37040</v>
      </c>
      <c r="Q260" s="267"/>
      <c r="R260" s="267"/>
      <c r="S260" s="267"/>
      <c r="T260" s="267"/>
      <c r="U260" s="267">
        <f t="shared" si="117"/>
        <v>0</v>
      </c>
      <c r="V260" s="267">
        <f t="shared" si="118"/>
        <v>37040</v>
      </c>
      <c r="W260" s="267"/>
      <c r="X260" s="267"/>
      <c r="Y260" s="755">
        <f t="shared" si="121"/>
        <v>37040</v>
      </c>
      <c r="Z260" s="268" t="s">
        <v>494</v>
      </c>
      <c r="AA260" s="268" t="s">
        <v>20</v>
      </c>
      <c r="AB260" s="269" t="s">
        <v>23</v>
      </c>
      <c r="AC260" s="262" t="s">
        <v>494</v>
      </c>
    </row>
    <row r="261" spans="1:29" ht="20.100000000000001" customHeight="1" x14ac:dyDescent="0.15">
      <c r="A261" s="108"/>
      <c r="B261" s="108"/>
      <c r="C261" s="108"/>
      <c r="D261" s="267"/>
      <c r="E261" s="267"/>
      <c r="F261" s="267"/>
      <c r="G261" s="273" t="s">
        <v>379</v>
      </c>
      <c r="H261" s="217">
        <f t="shared" si="122"/>
        <v>36980</v>
      </c>
      <c r="I261" s="337" t="s">
        <v>22</v>
      </c>
      <c r="J261" s="338">
        <v>0.1152</v>
      </c>
      <c r="K261" s="335"/>
      <c r="L261" s="334"/>
      <c r="M261" s="278" t="s">
        <v>24</v>
      </c>
      <c r="N261" s="217">
        <v>4260</v>
      </c>
      <c r="O261" s="267"/>
      <c r="P261" s="267">
        <f t="shared" si="112"/>
        <v>4260</v>
      </c>
      <c r="Q261" s="267"/>
      <c r="R261" s="267"/>
      <c r="S261" s="267"/>
      <c r="T261" s="267"/>
      <c r="U261" s="267">
        <f t="shared" si="117"/>
        <v>0</v>
      </c>
      <c r="V261" s="267">
        <f t="shared" si="118"/>
        <v>4260</v>
      </c>
      <c r="W261" s="267"/>
      <c r="X261" s="267"/>
      <c r="Y261" s="755">
        <f t="shared" si="121"/>
        <v>4260</v>
      </c>
      <c r="Z261" s="268" t="s">
        <v>494</v>
      </c>
      <c r="AA261" s="268" t="s">
        <v>20</v>
      </c>
      <c r="AB261" s="269" t="s">
        <v>23</v>
      </c>
      <c r="AC261" s="262" t="s">
        <v>494</v>
      </c>
    </row>
    <row r="262" spans="1:29" ht="20.100000000000001" customHeight="1" x14ac:dyDescent="0.15">
      <c r="A262" s="108"/>
      <c r="B262" s="108"/>
      <c r="C262" s="108"/>
      <c r="D262" s="267"/>
      <c r="E262" s="267"/>
      <c r="F262" s="267"/>
      <c r="G262" s="273" t="s">
        <v>366</v>
      </c>
      <c r="H262" s="217">
        <f t="shared" si="122"/>
        <v>1080000</v>
      </c>
      <c r="I262" s="340" t="s">
        <v>22</v>
      </c>
      <c r="J262" s="338">
        <v>4.4999999999999998E-2</v>
      </c>
      <c r="K262" s="339"/>
      <c r="L262" s="334"/>
      <c r="M262" s="278" t="s">
        <v>24</v>
      </c>
      <c r="N262" s="217">
        <v>48600</v>
      </c>
      <c r="O262" s="267"/>
      <c r="P262" s="267">
        <f t="shared" si="112"/>
        <v>48600</v>
      </c>
      <c r="Q262" s="267"/>
      <c r="R262" s="267"/>
      <c r="S262" s="267"/>
      <c r="T262" s="267"/>
      <c r="U262" s="267">
        <f t="shared" si="117"/>
        <v>0</v>
      </c>
      <c r="V262" s="267">
        <f t="shared" si="118"/>
        <v>48600</v>
      </c>
      <c r="W262" s="267"/>
      <c r="X262" s="267"/>
      <c r="Y262" s="755">
        <f t="shared" si="121"/>
        <v>48600</v>
      </c>
      <c r="Z262" s="268" t="s">
        <v>494</v>
      </c>
      <c r="AA262" s="268" t="s">
        <v>20</v>
      </c>
      <c r="AB262" s="269" t="s">
        <v>23</v>
      </c>
      <c r="AC262" s="262" t="s">
        <v>494</v>
      </c>
    </row>
    <row r="263" spans="1:29" ht="20.100000000000001" customHeight="1" x14ac:dyDescent="0.15">
      <c r="A263" s="108"/>
      <c r="B263" s="108"/>
      <c r="C263" s="108"/>
      <c r="D263" s="267"/>
      <c r="E263" s="267"/>
      <c r="F263" s="267"/>
      <c r="G263" s="273" t="s">
        <v>375</v>
      </c>
      <c r="H263" s="217">
        <f t="shared" si="122"/>
        <v>1080000</v>
      </c>
      <c r="I263" s="337" t="s">
        <v>22</v>
      </c>
      <c r="J263" s="338">
        <v>1.6500000000000001E-2</v>
      </c>
      <c r="K263" s="335"/>
      <c r="L263" s="334"/>
      <c r="M263" s="278" t="s">
        <v>24</v>
      </c>
      <c r="N263" s="217">
        <v>17820</v>
      </c>
      <c r="O263" s="267"/>
      <c r="P263" s="267">
        <f t="shared" si="112"/>
        <v>17820</v>
      </c>
      <c r="Q263" s="267"/>
      <c r="R263" s="267"/>
      <c r="S263" s="267"/>
      <c r="T263" s="267"/>
      <c r="U263" s="267">
        <f t="shared" si="117"/>
        <v>0</v>
      </c>
      <c r="V263" s="267">
        <f t="shared" si="118"/>
        <v>17820</v>
      </c>
      <c r="W263" s="267"/>
      <c r="X263" s="267"/>
      <c r="Y263" s="755">
        <f t="shared" si="121"/>
        <v>17820</v>
      </c>
      <c r="Z263" s="268" t="s">
        <v>494</v>
      </c>
      <c r="AA263" s="268" t="s">
        <v>20</v>
      </c>
      <c r="AB263" s="269" t="s">
        <v>23</v>
      </c>
      <c r="AC263" s="262" t="s">
        <v>494</v>
      </c>
    </row>
    <row r="264" spans="1:29" ht="20.100000000000001" customHeight="1" x14ac:dyDescent="0.15">
      <c r="A264" s="108"/>
      <c r="B264" s="108"/>
      <c r="C264" s="108"/>
      <c r="D264" s="267"/>
      <c r="E264" s="267"/>
      <c r="F264" s="267"/>
      <c r="G264" s="273" t="s">
        <v>369</v>
      </c>
      <c r="H264" s="217">
        <f t="shared" si="122"/>
        <v>1078640</v>
      </c>
      <c r="I264" s="337" t="s">
        <v>22</v>
      </c>
      <c r="J264" s="336">
        <v>7.6299999999999996E-3</v>
      </c>
      <c r="K264" s="335"/>
      <c r="L264" s="334"/>
      <c r="M264" s="278" t="s">
        <v>24</v>
      </c>
      <c r="N264" s="217">
        <v>8230</v>
      </c>
      <c r="O264" s="267"/>
      <c r="P264" s="267">
        <f t="shared" si="112"/>
        <v>8230</v>
      </c>
      <c r="Q264" s="267"/>
      <c r="R264" s="267"/>
      <c r="S264" s="267"/>
      <c r="T264" s="267"/>
      <c r="U264" s="267">
        <f t="shared" si="117"/>
        <v>0</v>
      </c>
      <c r="V264" s="267">
        <f t="shared" si="118"/>
        <v>8230</v>
      </c>
      <c r="W264" s="267" t="s">
        <v>12</v>
      </c>
      <c r="X264" s="267"/>
      <c r="Y264" s="755">
        <f t="shared" si="121"/>
        <v>8230</v>
      </c>
      <c r="Z264" s="268" t="s">
        <v>494</v>
      </c>
      <c r="AA264" s="268" t="s">
        <v>20</v>
      </c>
      <c r="AB264" s="269" t="s">
        <v>23</v>
      </c>
      <c r="AC264" s="262" t="s">
        <v>494</v>
      </c>
    </row>
    <row r="265" spans="1:29" ht="20.100000000000001" customHeight="1" x14ac:dyDescent="0.15">
      <c r="A265" s="108"/>
      <c r="B265" s="108"/>
      <c r="C265" s="108"/>
      <c r="D265" s="267"/>
      <c r="E265" s="267"/>
      <c r="F265" s="267"/>
      <c r="G265" s="737" t="s">
        <v>580</v>
      </c>
      <c r="H265" s="343"/>
      <c r="I265" s="732"/>
      <c r="J265" s="728"/>
      <c r="K265" s="731"/>
      <c r="L265" s="629"/>
      <c r="M265" s="705"/>
      <c r="N265" s="343"/>
      <c r="O265" s="139">
        <v>4368920</v>
      </c>
      <c r="P265" s="267">
        <f t="shared" si="112"/>
        <v>-4368920</v>
      </c>
      <c r="Q265" s="267">
        <f t="shared" ref="Q265:Q270" si="123">IF(AA265="국비100%",N265*100%,IF(AA265="시도비100%",N265*0%,IF(AA265="시군구비100%",N265*0%,IF(AA265="국비30%, 시도비70%",N265*30%,IF(AA265="국비30%, 시도비20%, 시군구비50%",N265*30%,IF(AA265="국비50%, 시도비50%",N265*50%,IF(AA265="시도비50%, 시군구비50%",N265*0%,IF(AA265="국비30%, 시도비35%, 시군구비35%",N265*30%))))))))</f>
        <v>0</v>
      </c>
      <c r="R265" s="267">
        <f t="shared" ref="R265:R270" si="124">IF(AA265="국비100%",N265*0%,IF(AA265="시도비100%",N265*100%,IF(AA265="시군구비100%",N265*0%,IF(AA265="국비30%, 시도비70%",N265*70%,IF(AA265="국비30%, 시도비20%, 시군구비50%",N265*20%,IF(AA265="국비50%, 시도비50%",N265*50%,IF(AA265="시도비50%, 시군구비50%",N265*50%,IF(AA265="국비30%, 시도비35%, 시군구비35%",N265*35%))))))))</f>
        <v>0</v>
      </c>
      <c r="S265" s="267">
        <f t="shared" ref="S265:S270" si="125">IF(AA265="국비100%",N265*0%,IF(AA265="시도비100%",N265*0%,IF(AA265="시군구비100%",N265*100%,IF(AA265="국비30%, 시도비70%",N265*0%,IF(AA265="국비30%, 시도비20%, 시군구비50%",N265*50%,IF(AA265="국비50%, 시도비50%",N265*0%,IF(AA265="시도비50%, 시군구비50%",N265*50%,IF(AA265="국비30%, 시도비35%, 시군구비35%",N265*35%))))))))</f>
        <v>0</v>
      </c>
      <c r="T265" s="267">
        <f t="shared" ref="T265:T270" si="126">IF(AA265="기타보조금",N265*100%,N265*0%)</f>
        <v>0</v>
      </c>
      <c r="U265" s="267">
        <f t="shared" si="117"/>
        <v>0</v>
      </c>
      <c r="V265" s="267">
        <f t="shared" si="118"/>
        <v>0</v>
      </c>
      <c r="W265" s="267">
        <f t="shared" ref="W265:W270" si="127">IF(AA265="후원금",N265*100%,N265*0%)</f>
        <v>0</v>
      </c>
      <c r="X265" s="267">
        <f t="shared" ref="X265:X270" si="128">IF(AA265="수익사업",N265*100%,N265*0%)</f>
        <v>0</v>
      </c>
      <c r="Y265" s="755">
        <f t="shared" si="121"/>
        <v>0</v>
      </c>
      <c r="Z265" s="274" t="s">
        <v>210</v>
      </c>
      <c r="AA265" s="268" t="s">
        <v>597</v>
      </c>
      <c r="AB265" s="274" t="s">
        <v>23</v>
      </c>
      <c r="AC265" s="257" t="s">
        <v>637</v>
      </c>
    </row>
    <row r="266" spans="1:29" ht="20.100000000000001" customHeight="1" x14ac:dyDescent="0.15">
      <c r="A266" s="108"/>
      <c r="B266" s="108"/>
      <c r="C266" s="108"/>
      <c r="D266" s="267"/>
      <c r="E266" s="267"/>
      <c r="F266" s="267"/>
      <c r="G266" s="298" t="s">
        <v>377</v>
      </c>
      <c r="H266" s="343">
        <f>ROUNDUP(N266/J266,-1)</f>
        <v>49681050</v>
      </c>
      <c r="I266" s="732" t="s">
        <v>22</v>
      </c>
      <c r="J266" s="730">
        <v>3.4299999999999997E-2</v>
      </c>
      <c r="K266" s="731"/>
      <c r="L266" s="629"/>
      <c r="M266" s="705" t="s">
        <v>24</v>
      </c>
      <c r="N266" s="343">
        <v>1704060</v>
      </c>
      <c r="O266" s="139"/>
      <c r="P266" s="267">
        <f t="shared" si="112"/>
        <v>1704060</v>
      </c>
      <c r="Q266" s="267">
        <f t="shared" si="123"/>
        <v>511218</v>
      </c>
      <c r="R266" s="267">
        <f t="shared" si="124"/>
        <v>340812</v>
      </c>
      <c r="S266" s="267">
        <f t="shared" si="125"/>
        <v>852030</v>
      </c>
      <c r="T266" s="267">
        <f t="shared" si="126"/>
        <v>0</v>
      </c>
      <c r="U266" s="267">
        <f t="shared" si="117"/>
        <v>1704060</v>
      </c>
      <c r="V266" s="267">
        <f t="shared" si="118"/>
        <v>0</v>
      </c>
      <c r="W266" s="267">
        <f t="shared" si="127"/>
        <v>0</v>
      </c>
      <c r="X266" s="267">
        <f t="shared" si="128"/>
        <v>0</v>
      </c>
      <c r="Y266" s="755">
        <f t="shared" si="121"/>
        <v>1704060</v>
      </c>
      <c r="Z266" s="274" t="s">
        <v>210</v>
      </c>
      <c r="AA266" s="268" t="s">
        <v>597</v>
      </c>
      <c r="AB266" s="274" t="s">
        <v>23</v>
      </c>
      <c r="AC266" s="257" t="s">
        <v>637</v>
      </c>
    </row>
    <row r="267" spans="1:29" ht="20.100000000000001" customHeight="1" x14ac:dyDescent="0.15">
      <c r="A267" s="108"/>
      <c r="B267" s="108"/>
      <c r="C267" s="108"/>
      <c r="D267" s="267"/>
      <c r="E267" s="267"/>
      <c r="F267" s="267"/>
      <c r="G267" s="298" t="s">
        <v>379</v>
      </c>
      <c r="H267" s="343">
        <f>ROUNDUP(N267/J267,-1)</f>
        <v>1723440</v>
      </c>
      <c r="I267" s="729" t="s">
        <v>22</v>
      </c>
      <c r="J267" s="730">
        <v>0.1152</v>
      </c>
      <c r="K267" s="727"/>
      <c r="L267" s="629"/>
      <c r="M267" s="705" t="s">
        <v>24</v>
      </c>
      <c r="N267" s="343">
        <v>198540</v>
      </c>
      <c r="O267" s="139"/>
      <c r="P267" s="267">
        <f t="shared" si="112"/>
        <v>198540</v>
      </c>
      <c r="Q267" s="267">
        <f t="shared" si="123"/>
        <v>59562</v>
      </c>
      <c r="R267" s="267">
        <f t="shared" si="124"/>
        <v>39708</v>
      </c>
      <c r="S267" s="267">
        <f t="shared" si="125"/>
        <v>99270</v>
      </c>
      <c r="T267" s="267">
        <f t="shared" si="126"/>
        <v>0</v>
      </c>
      <c r="U267" s="267">
        <f t="shared" si="117"/>
        <v>198540</v>
      </c>
      <c r="V267" s="267">
        <f t="shared" si="118"/>
        <v>0</v>
      </c>
      <c r="W267" s="267">
        <f t="shared" si="127"/>
        <v>0</v>
      </c>
      <c r="X267" s="267">
        <f t="shared" si="128"/>
        <v>0</v>
      </c>
      <c r="Y267" s="755">
        <f t="shared" si="121"/>
        <v>198540</v>
      </c>
      <c r="Z267" s="274" t="s">
        <v>210</v>
      </c>
      <c r="AA267" s="268" t="s">
        <v>597</v>
      </c>
      <c r="AB267" s="274" t="s">
        <v>23</v>
      </c>
      <c r="AC267" s="257" t="s">
        <v>637</v>
      </c>
    </row>
    <row r="268" spans="1:29" ht="20.100000000000001" customHeight="1" x14ac:dyDescent="0.15">
      <c r="A268" s="108"/>
      <c r="B268" s="108"/>
      <c r="C268" s="108"/>
      <c r="D268" s="267"/>
      <c r="E268" s="267"/>
      <c r="F268" s="267"/>
      <c r="G268" s="298" t="s">
        <v>366</v>
      </c>
      <c r="H268" s="343">
        <f>ROUNDUP(N268/J268,-1)</f>
        <v>54470890</v>
      </c>
      <c r="I268" s="732" t="s">
        <v>22</v>
      </c>
      <c r="J268" s="730">
        <v>4.4999999999999998E-2</v>
      </c>
      <c r="K268" s="731"/>
      <c r="L268" s="629"/>
      <c r="M268" s="705" t="s">
        <v>24</v>
      </c>
      <c r="N268" s="343">
        <v>2451190</v>
      </c>
      <c r="O268" s="139"/>
      <c r="P268" s="267">
        <f t="shared" si="112"/>
        <v>2451190</v>
      </c>
      <c r="Q268" s="267">
        <f t="shared" si="123"/>
        <v>735357</v>
      </c>
      <c r="R268" s="267">
        <f t="shared" si="124"/>
        <v>490238</v>
      </c>
      <c r="S268" s="267">
        <f t="shared" si="125"/>
        <v>1225595</v>
      </c>
      <c r="T268" s="267">
        <f t="shared" si="126"/>
        <v>0</v>
      </c>
      <c r="U268" s="267">
        <f t="shared" si="117"/>
        <v>2451190</v>
      </c>
      <c r="V268" s="267">
        <f t="shared" si="118"/>
        <v>0</v>
      </c>
      <c r="W268" s="267">
        <f t="shared" si="127"/>
        <v>0</v>
      </c>
      <c r="X268" s="267">
        <f t="shared" si="128"/>
        <v>0</v>
      </c>
      <c r="Y268" s="755">
        <f t="shared" si="121"/>
        <v>2451190</v>
      </c>
      <c r="Z268" s="274" t="s">
        <v>210</v>
      </c>
      <c r="AA268" s="268" t="s">
        <v>597</v>
      </c>
      <c r="AB268" s="274" t="s">
        <v>23</v>
      </c>
      <c r="AC268" s="257" t="s">
        <v>637</v>
      </c>
    </row>
    <row r="269" spans="1:29" ht="20.100000000000001" customHeight="1" x14ac:dyDescent="0.15">
      <c r="A269" s="108"/>
      <c r="B269" s="108"/>
      <c r="C269" s="108"/>
      <c r="D269" s="267"/>
      <c r="E269" s="267"/>
      <c r="F269" s="267"/>
      <c r="G269" s="298" t="s">
        <v>375</v>
      </c>
      <c r="H269" s="343">
        <f>ROUNDUP(N269/J269,-1)</f>
        <v>53822430</v>
      </c>
      <c r="I269" s="732" t="s">
        <v>22</v>
      </c>
      <c r="J269" s="730">
        <v>1.6500000000000001E-2</v>
      </c>
      <c r="K269" s="731"/>
      <c r="L269" s="629"/>
      <c r="M269" s="705" t="s">
        <v>24</v>
      </c>
      <c r="N269" s="343">
        <v>888070</v>
      </c>
      <c r="O269" s="139"/>
      <c r="P269" s="267">
        <f t="shared" si="112"/>
        <v>888070</v>
      </c>
      <c r="Q269" s="267">
        <f t="shared" si="123"/>
        <v>266421</v>
      </c>
      <c r="R269" s="267">
        <f t="shared" si="124"/>
        <v>177614</v>
      </c>
      <c r="S269" s="267">
        <f t="shared" si="125"/>
        <v>444035</v>
      </c>
      <c r="T269" s="267">
        <f t="shared" si="126"/>
        <v>0</v>
      </c>
      <c r="U269" s="267">
        <f t="shared" si="117"/>
        <v>888070</v>
      </c>
      <c r="V269" s="267">
        <f t="shared" si="118"/>
        <v>0</v>
      </c>
      <c r="W269" s="267">
        <f t="shared" si="127"/>
        <v>0</v>
      </c>
      <c r="X269" s="267">
        <f t="shared" si="128"/>
        <v>0</v>
      </c>
      <c r="Y269" s="755">
        <f t="shared" si="121"/>
        <v>888070</v>
      </c>
      <c r="Z269" s="274" t="s">
        <v>210</v>
      </c>
      <c r="AA269" s="268" t="s">
        <v>597</v>
      </c>
      <c r="AB269" s="274" t="s">
        <v>23</v>
      </c>
      <c r="AC269" s="257" t="s">
        <v>637</v>
      </c>
    </row>
    <row r="270" spans="1:29" ht="20.100000000000001" customHeight="1" x14ac:dyDescent="0.15">
      <c r="A270" s="108"/>
      <c r="B270" s="108"/>
      <c r="C270" s="108"/>
      <c r="D270" s="267"/>
      <c r="E270" s="267"/>
      <c r="F270" s="267"/>
      <c r="G270" s="298" t="s">
        <v>369</v>
      </c>
      <c r="H270" s="343">
        <f>ROUNDUP(N270/J270,-1)</f>
        <v>50225430</v>
      </c>
      <c r="I270" s="729" t="s">
        <v>22</v>
      </c>
      <c r="J270" s="728">
        <v>7.6300000000000005E-3</v>
      </c>
      <c r="K270" s="727"/>
      <c r="L270" s="629"/>
      <c r="M270" s="705" t="s">
        <v>24</v>
      </c>
      <c r="N270" s="343">
        <v>383220</v>
      </c>
      <c r="O270" s="139"/>
      <c r="P270" s="267">
        <f t="shared" si="112"/>
        <v>383220</v>
      </c>
      <c r="Q270" s="267">
        <f t="shared" si="123"/>
        <v>114966</v>
      </c>
      <c r="R270" s="267">
        <f t="shared" si="124"/>
        <v>76644</v>
      </c>
      <c r="S270" s="267">
        <f t="shared" si="125"/>
        <v>191610</v>
      </c>
      <c r="T270" s="267">
        <f t="shared" si="126"/>
        <v>0</v>
      </c>
      <c r="U270" s="267">
        <f t="shared" si="117"/>
        <v>383220</v>
      </c>
      <c r="V270" s="267">
        <f t="shared" si="118"/>
        <v>0</v>
      </c>
      <c r="W270" s="267">
        <f t="shared" si="127"/>
        <v>0</v>
      </c>
      <c r="X270" s="267">
        <f t="shared" si="128"/>
        <v>0</v>
      </c>
      <c r="Y270" s="755">
        <f t="shared" si="121"/>
        <v>383220</v>
      </c>
      <c r="Z270" s="274" t="s">
        <v>210</v>
      </c>
      <c r="AA270" s="268" t="s">
        <v>597</v>
      </c>
      <c r="AB270" s="274" t="s">
        <v>23</v>
      </c>
      <c r="AC270" s="257" t="s">
        <v>637</v>
      </c>
    </row>
    <row r="271" spans="1:29" ht="20.100000000000001" customHeight="1" x14ac:dyDescent="0.15">
      <c r="A271" s="108"/>
      <c r="B271" s="108"/>
      <c r="C271" s="108"/>
      <c r="D271" s="267"/>
      <c r="E271" s="267"/>
      <c r="F271" s="267"/>
      <c r="G271" s="733" t="s">
        <v>548</v>
      </c>
      <c r="H271" s="617"/>
      <c r="I271" s="617"/>
      <c r="J271" s="617"/>
      <c r="K271" s="617"/>
      <c r="L271" s="617"/>
      <c r="M271" s="617"/>
      <c r="N271" s="633"/>
      <c r="O271" s="267">
        <v>15578220</v>
      </c>
      <c r="P271" s="276">
        <f t="shared" si="112"/>
        <v>-15578220</v>
      </c>
      <c r="Q271" s="267"/>
      <c r="R271" s="267"/>
      <c r="S271" s="267"/>
      <c r="T271" s="267"/>
      <c r="U271" s="267"/>
      <c r="V271" s="267"/>
      <c r="W271" s="267"/>
      <c r="X271" s="267"/>
      <c r="Y271" s="755"/>
      <c r="Z271" s="268" t="s">
        <v>299</v>
      </c>
      <c r="AA271" s="274" t="s">
        <v>81</v>
      </c>
      <c r="AB271" s="274" t="s">
        <v>23</v>
      </c>
      <c r="AC271" s="257" t="s">
        <v>638</v>
      </c>
    </row>
    <row r="272" spans="1:29" ht="20.100000000000001" customHeight="1" x14ac:dyDescent="0.15">
      <c r="A272" s="108"/>
      <c r="B272" s="108"/>
      <c r="C272" s="108"/>
      <c r="D272" s="267"/>
      <c r="E272" s="267"/>
      <c r="F272" s="267"/>
      <c r="G272" s="298" t="s">
        <v>377</v>
      </c>
      <c r="H272" s="343">
        <f t="shared" ref="H272:H281" si="129">ROUNDUP(N272/J272,-1)</f>
        <v>190607290</v>
      </c>
      <c r="I272" s="728" t="s">
        <v>22</v>
      </c>
      <c r="J272" s="730">
        <v>3.4299999999999997E-2</v>
      </c>
      <c r="K272" s="730"/>
      <c r="L272" s="629"/>
      <c r="M272" s="705" t="s">
        <v>24</v>
      </c>
      <c r="N272" s="343">
        <v>6537830</v>
      </c>
      <c r="O272" s="267"/>
      <c r="P272" s="276">
        <f t="shared" si="112"/>
        <v>6537830</v>
      </c>
      <c r="Q272" s="267">
        <f>IF(AA272="국비100%",N272*100%,IF(AA272="시도비100%",N272*0%,IF(AA272="시군구비100%",N272*0%,IF(AA272="국비30%, 시도비70%",N272*30%,IF(AA272="국비30%, 시도비20%, 시군구비50%",N272*30%,IF(AA272="국비50%, 시도비50%",N272*50%,IF(AA272="시도비50%, 시군구비50%",N272*0%,IF(AA272="국비30%, 시도비35%, 시군구비35%",N272*30%))))))))</f>
        <v>1961349</v>
      </c>
      <c r="R272" s="267">
        <f>IF(AA272="국비100%",N272*0%,IF(AA272="시도비100%",N272*100%,IF(AA272="시군구비100%",N272*0%,IF(AA272="국비30%, 시도비70%",N272*70%,IF(AA272="국비30%, 시도비20%, 시군구비50%",N272*20%,IF(AA272="국비50%, 시도비50%",N272*50%,IF(AA272="시도비50%, 시군구비50%",N272*50%,IF(AA272="국비30%, 시도비35%, 시군구비35%",N272*35%))))))))</f>
        <v>4576481</v>
      </c>
      <c r="S272" s="267">
        <f>IF(AA272="국비100%",N272*0%,IF(AA272="시도비100%",N272*0%,IF(AA272="시군구비100%",N272*100%,IF(AA272="국비30%, 시도비70%",N272*0%,IF(AA272="국비30%, 시도비20%, 시군구비50%",N272*50%,IF(AA272="국비50%, 시도비50%",N272*0%,IF(AA272="시도비50%, 시군구비50%",N272*50%,IF(AA272="국비30%, 시도비35%, 시군구비35%",N272*35%))))))))</f>
        <v>0</v>
      </c>
      <c r="T272" s="267">
        <f>IF(AA272="기타보조금",N272*100%,N272*0%)</f>
        <v>0</v>
      </c>
      <c r="U272" s="267">
        <f t="shared" ref="U272:U281" si="130">SUM(Q272:T272)</f>
        <v>6537830</v>
      </c>
      <c r="V272" s="267">
        <f t="shared" ref="V272:V281" si="131">IF(AA272="자부담",N272*100%,N272*0%)</f>
        <v>0</v>
      </c>
      <c r="W272" s="267">
        <f>IF(AA272="후원금",N272*100%,N272*0%)</f>
        <v>0</v>
      </c>
      <c r="X272" s="267">
        <f>IF(AA272="수익사업",N272*100%,N272*0%)</f>
        <v>0</v>
      </c>
      <c r="Y272" s="755">
        <f t="shared" ref="Y272:Y281" si="132">SUM(U272:X272)</f>
        <v>6537830</v>
      </c>
      <c r="Z272" s="268" t="s">
        <v>299</v>
      </c>
      <c r="AA272" s="274" t="s">
        <v>81</v>
      </c>
      <c r="AB272" s="274" t="s">
        <v>23</v>
      </c>
      <c r="AC272" s="257" t="s">
        <v>638</v>
      </c>
    </row>
    <row r="273" spans="1:29" ht="20.100000000000001" customHeight="1" x14ac:dyDescent="0.15">
      <c r="A273" s="108"/>
      <c r="B273" s="108"/>
      <c r="C273" s="108"/>
      <c r="D273" s="267"/>
      <c r="E273" s="267"/>
      <c r="F273" s="267"/>
      <c r="G273" s="298" t="s">
        <v>379</v>
      </c>
      <c r="H273" s="343">
        <f t="shared" si="129"/>
        <v>6522140</v>
      </c>
      <c r="I273" s="736" t="s">
        <v>22</v>
      </c>
      <c r="J273" s="730">
        <v>0.1152</v>
      </c>
      <c r="K273" s="705"/>
      <c r="L273" s="629"/>
      <c r="M273" s="705" t="s">
        <v>24</v>
      </c>
      <c r="N273" s="343">
        <v>751350</v>
      </c>
      <c r="O273" s="267"/>
      <c r="P273" s="276">
        <f t="shared" si="112"/>
        <v>751350</v>
      </c>
      <c r="Q273" s="267">
        <f>IF(AA273="국비100%",N273*100%,IF(AA273="시도비100%",N273*0%,IF(AA273="시군구비100%",N273*0%,IF(AA273="국비30%, 시도비70%",N273*30%,IF(AA273="국비30%, 시도비20%, 시군구비50%",N273*30%,IF(AA273="국비50%, 시도비50%",N273*50%,IF(AA273="시도비50%, 시군구비50%",N273*0%,IF(AA273="국비30%, 시도비35%, 시군구비35%",N273*30%))))))))</f>
        <v>225405</v>
      </c>
      <c r="R273" s="267">
        <f>IF(AA273="국비100%",N273*0%,IF(AA273="시도비100%",N273*100%,IF(AA273="시군구비100%",N273*0%,IF(AA273="국비30%, 시도비70%",N273*70%,IF(AA273="국비30%, 시도비20%, 시군구비50%",N273*20%,IF(AA273="국비50%, 시도비50%",N273*50%,IF(AA273="시도비50%, 시군구비50%",N273*50%,IF(AA273="국비30%, 시도비35%, 시군구비35%",N273*35%))))))))</f>
        <v>525945</v>
      </c>
      <c r="S273" s="267">
        <f>IF(AA273="국비100%",N273*0%,IF(AA273="시도비100%",N273*0%,IF(AA273="시군구비100%",N273*100%,IF(AA273="국비30%, 시도비70%",N273*0%,IF(AA273="국비30%, 시도비20%, 시군구비50%",N273*50%,IF(AA273="국비50%, 시도비50%",N273*0%,IF(AA273="시도비50%, 시군구비50%",N273*50%,IF(AA273="국비30%, 시도비35%, 시군구비35%",N273*35%))))))))</f>
        <v>0</v>
      </c>
      <c r="T273" s="267">
        <f>IF(AA273="기타보조금",N273*100%,N273*0%)</f>
        <v>0</v>
      </c>
      <c r="U273" s="267">
        <f t="shared" si="130"/>
        <v>751350</v>
      </c>
      <c r="V273" s="267">
        <f t="shared" si="131"/>
        <v>0</v>
      </c>
      <c r="W273" s="267">
        <f>IF(AA273="후원금",N273*100%,N273*0%)</f>
        <v>0</v>
      </c>
      <c r="X273" s="267">
        <f>IF(AA273="수익사업",N273*100%,N273*0%)</f>
        <v>0</v>
      </c>
      <c r="Y273" s="755">
        <f t="shared" si="132"/>
        <v>751350</v>
      </c>
      <c r="Z273" s="268" t="s">
        <v>299</v>
      </c>
      <c r="AA273" s="274" t="s">
        <v>81</v>
      </c>
      <c r="AB273" s="274" t="s">
        <v>23</v>
      </c>
      <c r="AC273" s="257" t="s">
        <v>638</v>
      </c>
    </row>
    <row r="274" spans="1:29" ht="20.100000000000001" customHeight="1" x14ac:dyDescent="0.15">
      <c r="A274" s="108"/>
      <c r="B274" s="108"/>
      <c r="C274" s="108"/>
      <c r="D274" s="267"/>
      <c r="E274" s="267"/>
      <c r="F274" s="267"/>
      <c r="G274" s="298" t="s">
        <v>366</v>
      </c>
      <c r="H274" s="343">
        <f t="shared" si="129"/>
        <v>156896000</v>
      </c>
      <c r="I274" s="728" t="s">
        <v>22</v>
      </c>
      <c r="J274" s="730">
        <v>4.4999999999999998E-2</v>
      </c>
      <c r="K274" s="730"/>
      <c r="L274" s="629"/>
      <c r="M274" s="705" t="s">
        <v>24</v>
      </c>
      <c r="N274" s="343">
        <v>7060320</v>
      </c>
      <c r="O274" s="267"/>
      <c r="P274" s="276">
        <f t="shared" si="112"/>
        <v>7060320</v>
      </c>
      <c r="Q274" s="267">
        <f>IF(AA274="국비100%",N274*100%,IF(AA274="시도비100%",N274*0%,IF(AA274="시군구비100%",N274*0%,IF(AA274="국비30%, 시도비70%",N274*30%,IF(AA274="국비30%, 시도비20%, 시군구비50%",N274*30%,IF(AA274="국비50%, 시도비50%",N274*50%,IF(AA274="시도비50%, 시군구비50%",N274*0%,IF(AA274="국비30%, 시도비35%, 시군구비35%",N274*30%))))))))</f>
        <v>2118096</v>
      </c>
      <c r="R274" s="267">
        <f>IF(AA274="국비100%",N274*0%,IF(AA274="시도비100%",N274*100%,IF(AA274="시군구비100%",N274*0%,IF(AA274="국비30%, 시도비70%",N274*70%,IF(AA274="국비30%, 시도비20%, 시군구비50%",N274*20%,IF(AA274="국비50%, 시도비50%",N274*50%,IF(AA274="시도비50%, 시군구비50%",N274*50%,IF(AA274="국비30%, 시도비35%, 시군구비35%",N274*35%))))))))</f>
        <v>4942224</v>
      </c>
      <c r="S274" s="267">
        <f>IF(AA274="국비100%",N274*0%,IF(AA274="시도비100%",N274*0%,IF(AA274="시군구비100%",N274*100%,IF(AA274="국비30%, 시도비70%",N274*0%,IF(AA274="국비30%, 시도비20%, 시군구비50%",N274*50%,IF(AA274="국비50%, 시도비50%",N274*0%,IF(AA274="시도비50%, 시군구비50%",N274*50%,IF(AA274="국비30%, 시도비35%, 시군구비35%",N274*35%))))))))</f>
        <v>0</v>
      </c>
      <c r="T274" s="267">
        <f>IF(AA274="기타보조금",N274*100%,N274*0%)</f>
        <v>0</v>
      </c>
      <c r="U274" s="267">
        <f t="shared" si="130"/>
        <v>7060320</v>
      </c>
      <c r="V274" s="267">
        <f t="shared" si="131"/>
        <v>0</v>
      </c>
      <c r="W274" s="267">
        <f>IF(AA274="후원금",N274*100%,N274*0%)</f>
        <v>0</v>
      </c>
      <c r="X274" s="267">
        <f>IF(AA274="수익사업",N274*100%,N274*0%)</f>
        <v>0</v>
      </c>
      <c r="Y274" s="755">
        <f t="shared" si="132"/>
        <v>7060320</v>
      </c>
      <c r="Z274" s="268" t="s">
        <v>299</v>
      </c>
      <c r="AA274" s="274" t="s">
        <v>81</v>
      </c>
      <c r="AB274" s="274" t="s">
        <v>23</v>
      </c>
      <c r="AC274" s="257" t="s">
        <v>638</v>
      </c>
    </row>
    <row r="275" spans="1:29" ht="20.100000000000001" customHeight="1" x14ac:dyDescent="0.15">
      <c r="A275" s="108"/>
      <c r="B275" s="108"/>
      <c r="C275" s="108"/>
      <c r="D275" s="267"/>
      <c r="E275" s="267"/>
      <c r="F275" s="267"/>
      <c r="G275" s="298" t="s">
        <v>375</v>
      </c>
      <c r="H275" s="343">
        <f t="shared" si="129"/>
        <v>190076970</v>
      </c>
      <c r="I275" s="736" t="s">
        <v>22</v>
      </c>
      <c r="J275" s="730">
        <v>1.6500000000000001E-2</v>
      </c>
      <c r="K275" s="705"/>
      <c r="L275" s="629"/>
      <c r="M275" s="705" t="s">
        <v>24</v>
      </c>
      <c r="N275" s="343">
        <v>3136270</v>
      </c>
      <c r="O275" s="267"/>
      <c r="P275" s="276">
        <f t="shared" si="112"/>
        <v>3136270</v>
      </c>
      <c r="Q275" s="267">
        <f>IF(AA275="국비100%",N275*100%,IF(AA275="시도비100%",N275*0%,IF(AA275="시군구비100%",N275*0%,IF(AA275="국비30%, 시도비70%",N275*30%,IF(AA275="국비30%, 시도비20%, 시군구비50%",N275*30%,IF(AA275="국비50%, 시도비50%",N275*50%,IF(AA275="시도비50%, 시군구비50%",N275*0%,IF(AA275="국비30%, 시도비35%, 시군구비35%",N275*30%))))))))</f>
        <v>940881</v>
      </c>
      <c r="R275" s="267">
        <f>IF(AA275="국비100%",N275*0%,IF(AA275="시도비100%",N275*100%,IF(AA275="시군구비100%",N275*0%,IF(AA275="국비30%, 시도비70%",N275*70%,IF(AA275="국비30%, 시도비20%, 시군구비50%",N275*20%,IF(AA275="국비50%, 시도비50%",N275*50%,IF(AA275="시도비50%, 시군구비50%",N275*50%,IF(AA275="국비30%, 시도비35%, 시군구비35%",N275*35%))))))))</f>
        <v>2195389</v>
      </c>
      <c r="S275" s="267">
        <f>IF(AA275="국비100%",N275*0%,IF(AA275="시도비100%",N275*0%,IF(AA275="시군구비100%",N275*100%,IF(AA275="국비30%, 시도비70%",N275*0%,IF(AA275="국비30%, 시도비20%, 시군구비50%",N275*50%,IF(AA275="국비50%, 시도비50%",N275*0%,IF(AA275="시도비50%, 시군구비50%",N275*50%,IF(AA275="국비30%, 시도비35%, 시군구비35%",N275*35%))))))))</f>
        <v>0</v>
      </c>
      <c r="T275" s="267">
        <f>IF(AA275="기타보조금",N275*100%,N275*0%)</f>
        <v>0</v>
      </c>
      <c r="U275" s="267">
        <f t="shared" si="130"/>
        <v>3136270</v>
      </c>
      <c r="V275" s="267">
        <f t="shared" si="131"/>
        <v>0</v>
      </c>
      <c r="W275" s="267">
        <f>IF(AA275="후원금",N275*100%,N275*0%)</f>
        <v>0</v>
      </c>
      <c r="X275" s="267">
        <f>IF(AA275="수익사업",N275*100%,N275*0%)</f>
        <v>0</v>
      </c>
      <c r="Y275" s="755">
        <f t="shared" si="132"/>
        <v>3136270</v>
      </c>
      <c r="Z275" s="268" t="s">
        <v>299</v>
      </c>
      <c r="AA275" s="274" t="s">
        <v>81</v>
      </c>
      <c r="AB275" s="274" t="s">
        <v>23</v>
      </c>
      <c r="AC275" s="257" t="s">
        <v>638</v>
      </c>
    </row>
    <row r="276" spans="1:29" ht="20.100000000000001" customHeight="1" x14ac:dyDescent="0.15">
      <c r="A276" s="108"/>
      <c r="B276" s="108"/>
      <c r="C276" s="108"/>
      <c r="D276" s="267"/>
      <c r="E276" s="267"/>
      <c r="F276" s="267"/>
      <c r="G276" s="298" t="s">
        <v>369</v>
      </c>
      <c r="H276" s="343">
        <f t="shared" si="129"/>
        <v>199946270</v>
      </c>
      <c r="I276" s="736" t="s">
        <v>22</v>
      </c>
      <c r="J276" s="728">
        <v>7.6300000000000005E-3</v>
      </c>
      <c r="K276" s="705"/>
      <c r="L276" s="629"/>
      <c r="M276" s="705" t="s">
        <v>24</v>
      </c>
      <c r="N276" s="342">
        <v>1525590</v>
      </c>
      <c r="O276" s="267"/>
      <c r="P276" s="276">
        <f t="shared" si="112"/>
        <v>1525590</v>
      </c>
      <c r="Q276" s="267">
        <f>IF(AA276="국비100%",N276*100%,IF(AA276="시도비100%",N276*0%,IF(AA276="시군구비100%",N276*0%,IF(AA276="국비30%, 시도비70%",N276*30%,IF(AA276="국비30%, 시도비20%, 시군구비50%",N276*30%,IF(AA276="국비50%, 시도비50%",N276*50%,IF(AA276="시도비50%, 시군구비50%",N276*0%,IF(AA276="국비30%, 시도비35%, 시군구비35%",N276*30%))))))))</f>
        <v>457677</v>
      </c>
      <c r="R276" s="267">
        <f>IF(AA276="국비100%",N276*0%,IF(AA276="시도비100%",N276*100%,IF(AA276="시군구비100%",N276*0%,IF(AA276="국비30%, 시도비70%",N276*70%,IF(AA276="국비30%, 시도비20%, 시군구비50%",N276*20%,IF(AA276="국비50%, 시도비50%",N276*50%,IF(AA276="시도비50%, 시군구비50%",N276*50%,IF(AA276="국비30%, 시도비35%, 시군구비35%",N276*35%))))))))</f>
        <v>1067913</v>
      </c>
      <c r="S276" s="267">
        <f>IF(AA276="국비100%",N276*0%,IF(AA276="시도비100%",N276*0%,IF(AA276="시군구비100%",N276*100%,IF(AA276="국비30%, 시도비70%",N276*0%,IF(AA276="국비30%, 시도비20%, 시군구비50%",N276*50%,IF(AA276="국비50%, 시도비50%",N276*0%,IF(AA276="시도비50%, 시군구비50%",N276*50%,IF(AA276="국비30%, 시도비35%, 시군구비35%",N276*35%))))))))</f>
        <v>0</v>
      </c>
      <c r="T276" s="267">
        <f>IF(AA276="기타보조금",N276*100%,N276*0%)</f>
        <v>0</v>
      </c>
      <c r="U276" s="267">
        <f t="shared" si="130"/>
        <v>1525590</v>
      </c>
      <c r="V276" s="267">
        <f t="shared" si="131"/>
        <v>0</v>
      </c>
      <c r="W276" s="267">
        <f>IF(AA276="후원금",N276*100%,N276*0%)</f>
        <v>0</v>
      </c>
      <c r="X276" s="267">
        <f>IF(AA276="수익사업",N276*100%,N276*0%)</f>
        <v>0</v>
      </c>
      <c r="Y276" s="755">
        <f t="shared" si="132"/>
        <v>1525590</v>
      </c>
      <c r="Z276" s="268" t="s">
        <v>299</v>
      </c>
      <c r="AA276" s="274" t="s">
        <v>81</v>
      </c>
      <c r="AB276" s="274" t="s">
        <v>23</v>
      </c>
      <c r="AC276" s="257" t="s">
        <v>638</v>
      </c>
    </row>
    <row r="277" spans="1:29" ht="20.100000000000001" customHeight="1" x14ac:dyDescent="0.15">
      <c r="A277" s="108"/>
      <c r="B277" s="108"/>
      <c r="C277" s="108"/>
      <c r="D277" s="267"/>
      <c r="E277" s="267"/>
      <c r="F277" s="267"/>
      <c r="G277" s="273" t="s">
        <v>377</v>
      </c>
      <c r="H277" s="217">
        <f t="shared" si="129"/>
        <v>959770</v>
      </c>
      <c r="I277" s="340" t="s">
        <v>22</v>
      </c>
      <c r="J277" s="338">
        <v>3.4299999999999997E-2</v>
      </c>
      <c r="K277" s="339"/>
      <c r="L277" s="334"/>
      <c r="M277" s="278" t="s">
        <v>24</v>
      </c>
      <c r="N277" s="217">
        <v>32920</v>
      </c>
      <c r="O277" s="267"/>
      <c r="P277" s="267">
        <f t="shared" si="112"/>
        <v>32920</v>
      </c>
      <c r="Q277" s="267"/>
      <c r="R277" s="267"/>
      <c r="S277" s="267"/>
      <c r="T277" s="267"/>
      <c r="U277" s="267">
        <f t="shared" si="130"/>
        <v>0</v>
      </c>
      <c r="V277" s="267">
        <f t="shared" si="131"/>
        <v>32920</v>
      </c>
      <c r="W277" s="267"/>
      <c r="X277" s="267"/>
      <c r="Y277" s="755">
        <f t="shared" si="132"/>
        <v>32920</v>
      </c>
      <c r="Z277" s="268" t="s">
        <v>494</v>
      </c>
      <c r="AA277" s="268" t="s">
        <v>20</v>
      </c>
      <c r="AB277" s="269" t="s">
        <v>23</v>
      </c>
      <c r="AC277" s="262" t="s">
        <v>494</v>
      </c>
    </row>
    <row r="278" spans="1:29" ht="20.100000000000001" customHeight="1" x14ac:dyDescent="0.15">
      <c r="A278" s="108"/>
      <c r="B278" s="108"/>
      <c r="C278" s="108"/>
      <c r="D278" s="267"/>
      <c r="E278" s="267"/>
      <c r="F278" s="267"/>
      <c r="G278" s="273" t="s">
        <v>379</v>
      </c>
      <c r="H278" s="217">
        <f t="shared" si="129"/>
        <v>32820</v>
      </c>
      <c r="I278" s="337" t="s">
        <v>22</v>
      </c>
      <c r="J278" s="338">
        <v>0.1152</v>
      </c>
      <c r="K278" s="335"/>
      <c r="L278" s="334"/>
      <c r="M278" s="278" t="s">
        <v>24</v>
      </c>
      <c r="N278" s="217">
        <v>3780</v>
      </c>
      <c r="O278" s="267"/>
      <c r="P278" s="267">
        <f t="shared" si="112"/>
        <v>3780</v>
      </c>
      <c r="Q278" s="267"/>
      <c r="R278" s="267"/>
      <c r="S278" s="267"/>
      <c r="T278" s="267"/>
      <c r="U278" s="267">
        <f t="shared" si="130"/>
        <v>0</v>
      </c>
      <c r="V278" s="267">
        <f t="shared" si="131"/>
        <v>3780</v>
      </c>
      <c r="W278" s="267"/>
      <c r="X278" s="267"/>
      <c r="Y278" s="755">
        <f t="shared" si="132"/>
        <v>3780</v>
      </c>
      <c r="Z278" s="268" t="s">
        <v>494</v>
      </c>
      <c r="AA278" s="268" t="s">
        <v>20</v>
      </c>
      <c r="AB278" s="269" t="s">
        <v>23</v>
      </c>
      <c r="AC278" s="262" t="s">
        <v>494</v>
      </c>
    </row>
    <row r="279" spans="1:29" ht="20.100000000000001" customHeight="1" x14ac:dyDescent="0.15">
      <c r="A279" s="108"/>
      <c r="B279" s="108"/>
      <c r="C279" s="108"/>
      <c r="D279" s="267"/>
      <c r="E279" s="267"/>
      <c r="F279" s="267"/>
      <c r="G279" s="273" t="s">
        <v>366</v>
      </c>
      <c r="H279" s="217">
        <f t="shared" si="129"/>
        <v>960000</v>
      </c>
      <c r="I279" s="340" t="s">
        <v>22</v>
      </c>
      <c r="J279" s="338">
        <v>4.4999999999999998E-2</v>
      </c>
      <c r="K279" s="339"/>
      <c r="L279" s="334"/>
      <c r="M279" s="278" t="s">
        <v>24</v>
      </c>
      <c r="N279" s="217">
        <v>43200</v>
      </c>
      <c r="O279" s="267"/>
      <c r="P279" s="267">
        <f t="shared" si="112"/>
        <v>43200</v>
      </c>
      <c r="Q279" s="267"/>
      <c r="R279" s="267"/>
      <c r="S279" s="267"/>
      <c r="T279" s="267"/>
      <c r="U279" s="267">
        <f t="shared" si="130"/>
        <v>0</v>
      </c>
      <c r="V279" s="267">
        <f t="shared" si="131"/>
        <v>43200</v>
      </c>
      <c r="W279" s="267"/>
      <c r="X279" s="267"/>
      <c r="Y279" s="755">
        <f t="shared" si="132"/>
        <v>43200</v>
      </c>
      <c r="Z279" s="268" t="s">
        <v>494</v>
      </c>
      <c r="AA279" s="268" t="s">
        <v>20</v>
      </c>
      <c r="AB279" s="269" t="s">
        <v>23</v>
      </c>
      <c r="AC279" s="262" t="s">
        <v>494</v>
      </c>
    </row>
    <row r="280" spans="1:29" ht="20.100000000000001" customHeight="1" x14ac:dyDescent="0.15">
      <c r="A280" s="108"/>
      <c r="B280" s="108"/>
      <c r="C280" s="108"/>
      <c r="D280" s="267"/>
      <c r="E280" s="267"/>
      <c r="F280" s="267"/>
      <c r="G280" s="273" t="s">
        <v>375</v>
      </c>
      <c r="H280" s="217">
        <f t="shared" si="129"/>
        <v>960000</v>
      </c>
      <c r="I280" s="337" t="s">
        <v>22</v>
      </c>
      <c r="J280" s="338">
        <v>1.6500000000000001E-2</v>
      </c>
      <c r="K280" s="335"/>
      <c r="L280" s="334"/>
      <c r="M280" s="278" t="s">
        <v>24</v>
      </c>
      <c r="N280" s="217">
        <v>15840</v>
      </c>
      <c r="O280" s="267"/>
      <c r="P280" s="267">
        <f t="shared" si="112"/>
        <v>15840</v>
      </c>
      <c r="Q280" s="267"/>
      <c r="R280" s="267"/>
      <c r="S280" s="267"/>
      <c r="T280" s="267"/>
      <c r="U280" s="267">
        <f t="shared" si="130"/>
        <v>0</v>
      </c>
      <c r="V280" s="267">
        <f t="shared" si="131"/>
        <v>15840</v>
      </c>
      <c r="W280" s="267"/>
      <c r="X280" s="267"/>
      <c r="Y280" s="755">
        <f t="shared" si="132"/>
        <v>15840</v>
      </c>
      <c r="Z280" s="268" t="s">
        <v>494</v>
      </c>
      <c r="AA280" s="268" t="s">
        <v>20</v>
      </c>
      <c r="AB280" s="269" t="s">
        <v>23</v>
      </c>
      <c r="AC280" s="262" t="s">
        <v>494</v>
      </c>
    </row>
    <row r="281" spans="1:29" ht="20.100000000000001" customHeight="1" x14ac:dyDescent="0.15">
      <c r="A281" s="108"/>
      <c r="B281" s="108"/>
      <c r="C281" s="108"/>
      <c r="D281" s="267"/>
      <c r="E281" s="267"/>
      <c r="F281" s="267"/>
      <c r="G281" s="273" t="s">
        <v>369</v>
      </c>
      <c r="H281" s="217">
        <f t="shared" si="129"/>
        <v>959380</v>
      </c>
      <c r="I281" s="337" t="s">
        <v>22</v>
      </c>
      <c r="J281" s="336">
        <v>7.6299999999999996E-3</v>
      </c>
      <c r="K281" s="335"/>
      <c r="L281" s="334"/>
      <c r="M281" s="278" t="s">
        <v>24</v>
      </c>
      <c r="N281" s="217">
        <v>7320</v>
      </c>
      <c r="O281" s="267"/>
      <c r="P281" s="267">
        <f t="shared" si="112"/>
        <v>7320</v>
      </c>
      <c r="Q281" s="267"/>
      <c r="R281" s="267"/>
      <c r="S281" s="267"/>
      <c r="T281" s="267"/>
      <c r="U281" s="267">
        <f t="shared" si="130"/>
        <v>0</v>
      </c>
      <c r="V281" s="267">
        <f t="shared" si="131"/>
        <v>7320</v>
      </c>
      <c r="W281" s="267"/>
      <c r="X281" s="267"/>
      <c r="Y281" s="755">
        <f t="shared" si="132"/>
        <v>7320</v>
      </c>
      <c r="Z281" s="268" t="s">
        <v>494</v>
      </c>
      <c r="AA281" s="268" t="s">
        <v>20</v>
      </c>
      <c r="AB281" s="269" t="s">
        <v>23</v>
      </c>
      <c r="AC281" s="262" t="s">
        <v>494</v>
      </c>
    </row>
    <row r="282" spans="1:29" ht="20.100000000000001" customHeight="1" x14ac:dyDescent="0.15">
      <c r="A282" s="108"/>
      <c r="B282" s="108"/>
      <c r="C282" s="108"/>
      <c r="D282" s="267"/>
      <c r="E282" s="267"/>
      <c r="F282" s="267"/>
      <c r="G282" s="733" t="s">
        <v>165</v>
      </c>
      <c r="H282" s="343"/>
      <c r="I282" s="736"/>
      <c r="J282" s="730"/>
      <c r="K282" s="705"/>
      <c r="L282" s="629"/>
      <c r="M282" s="705"/>
      <c r="N282" s="343"/>
      <c r="O282" s="267">
        <v>2479470</v>
      </c>
      <c r="P282" s="276">
        <f t="shared" si="112"/>
        <v>-2479470</v>
      </c>
      <c r="Q282" s="267"/>
      <c r="R282" s="267"/>
      <c r="S282" s="267"/>
      <c r="T282" s="267"/>
      <c r="U282" s="267"/>
      <c r="V282" s="267"/>
      <c r="W282" s="267"/>
      <c r="X282" s="267"/>
      <c r="Y282" s="755"/>
      <c r="Z282" s="268" t="s">
        <v>26</v>
      </c>
      <c r="AA282" s="274" t="s">
        <v>81</v>
      </c>
      <c r="AB282" s="274" t="s">
        <v>23</v>
      </c>
      <c r="AC282" s="257" t="s">
        <v>638</v>
      </c>
    </row>
    <row r="283" spans="1:29" ht="20.100000000000001" customHeight="1" x14ac:dyDescent="0.15">
      <c r="A283" s="108"/>
      <c r="B283" s="108"/>
      <c r="C283" s="108"/>
      <c r="D283" s="267"/>
      <c r="E283" s="267"/>
      <c r="F283" s="267"/>
      <c r="G283" s="298" t="s">
        <v>377</v>
      </c>
      <c r="H283" s="343">
        <f>ROUNDUP(N283/J283,-1)</f>
        <v>27361810</v>
      </c>
      <c r="I283" s="728" t="s">
        <v>22</v>
      </c>
      <c r="J283" s="730">
        <v>3.4299999999999997E-2</v>
      </c>
      <c r="K283" s="730"/>
      <c r="L283" s="629"/>
      <c r="M283" s="705" t="s">
        <v>24</v>
      </c>
      <c r="N283" s="343">
        <v>938510</v>
      </c>
      <c r="O283" s="267"/>
      <c r="P283" s="276">
        <f t="shared" si="112"/>
        <v>938510</v>
      </c>
      <c r="Q283" s="267">
        <f>IF(AA283="국비100%",N283*100%,IF(AA283="시도비100%",N283*0%,IF(AA283="시군구비100%",N283*0%,IF(AA283="국비30%, 시도비70%",N283*30%,IF(AA283="국비30%, 시도비20%, 시군구비50%",N283*30%,IF(AA283="국비50%, 시도비50%",N283*50%,IF(AA283="시도비50%, 시군구비50%",N283*0%,IF(AA283="국비30%, 시도비35%, 시군구비35%",N283*30%))))))))</f>
        <v>281553</v>
      </c>
      <c r="R283" s="267">
        <f>IF(AA283="국비100%",N283*0%,IF(AA283="시도비100%",N283*100%,IF(AA283="시군구비100%",N283*0%,IF(AA283="국비30%, 시도비70%",N283*70%,IF(AA283="국비30%, 시도비20%, 시군구비50%",N283*20%,IF(AA283="국비50%, 시도비50%",N283*50%,IF(AA283="시도비50%, 시군구비50%",N283*50%,IF(AA283="국비30%, 시도비35%, 시군구비35%",N283*35%))))))))</f>
        <v>656957</v>
      </c>
      <c r="S283" s="267">
        <f>IF(AA283="국비100%",N283*0%,IF(AA283="시도비100%",N283*0%,IF(AA283="시군구비100%",N283*100%,IF(AA283="국비30%, 시도비70%",N283*0%,IF(AA283="국비30%, 시도비20%, 시군구비50%",N283*50%,IF(AA283="국비50%, 시도비50%",N283*0%,IF(AA283="시도비50%, 시군구비50%",N283*50%,IF(AA283="국비30%, 시도비35%, 시군구비35%",N283*35%))))))))</f>
        <v>0</v>
      </c>
      <c r="T283" s="267">
        <f>IF(AA283="기타보조금",N283*100%,N283*0%)</f>
        <v>0</v>
      </c>
      <c r="U283" s="267">
        <f>SUM(Q283:T283)</f>
        <v>938510</v>
      </c>
      <c r="V283" s="267">
        <f>IF(AA283="자부담",N283*100%,N283*0%)</f>
        <v>0</v>
      </c>
      <c r="W283" s="267">
        <f>IF(AA283="후원금",N283*100%,N283*0%)</f>
        <v>0</v>
      </c>
      <c r="X283" s="267">
        <f>IF(AA283="수익사업",N283*100%,N283*0%)</f>
        <v>0</v>
      </c>
      <c r="Y283" s="755">
        <f>SUM(U283:X283)</f>
        <v>938510</v>
      </c>
      <c r="Z283" s="268" t="s">
        <v>26</v>
      </c>
      <c r="AA283" s="274" t="s">
        <v>81</v>
      </c>
      <c r="AB283" s="274" t="s">
        <v>23</v>
      </c>
      <c r="AC283" s="257" t="s">
        <v>638</v>
      </c>
    </row>
    <row r="284" spans="1:29" ht="20.100000000000001" customHeight="1" x14ac:dyDescent="0.15">
      <c r="A284" s="108"/>
      <c r="B284" s="108"/>
      <c r="C284" s="108"/>
      <c r="D284" s="267"/>
      <c r="E284" s="267"/>
      <c r="F284" s="267"/>
      <c r="G284" s="298" t="s">
        <v>379</v>
      </c>
      <c r="H284" s="343">
        <f>ROUNDUP(N284/J284,-1)</f>
        <v>945840</v>
      </c>
      <c r="I284" s="736" t="s">
        <v>22</v>
      </c>
      <c r="J284" s="730">
        <v>0.1152</v>
      </c>
      <c r="K284" s="705"/>
      <c r="L284" s="629"/>
      <c r="M284" s="705" t="s">
        <v>24</v>
      </c>
      <c r="N284" s="343">
        <v>108960</v>
      </c>
      <c r="O284" s="267"/>
      <c r="P284" s="276">
        <f t="shared" si="112"/>
        <v>108960</v>
      </c>
      <c r="Q284" s="267">
        <f>IF(AA284="국비100%",N284*100%,IF(AA284="시도비100%",N284*0%,IF(AA284="시군구비100%",N284*0%,IF(AA284="국비30%, 시도비70%",N284*30%,IF(AA284="국비30%, 시도비20%, 시군구비50%",N284*30%,IF(AA284="국비50%, 시도비50%",N284*50%,IF(AA284="시도비50%, 시군구비50%",N284*0%,IF(AA284="국비30%, 시도비35%, 시군구비35%",N284*30%))))))))</f>
        <v>32688</v>
      </c>
      <c r="R284" s="267">
        <f>IF(AA284="국비100%",N284*0%,IF(AA284="시도비100%",N284*100%,IF(AA284="시군구비100%",N284*0%,IF(AA284="국비30%, 시도비70%",N284*70%,IF(AA284="국비30%, 시도비20%, 시군구비50%",N284*20%,IF(AA284="국비50%, 시도비50%",N284*50%,IF(AA284="시도비50%, 시군구비50%",N284*50%,IF(AA284="국비30%, 시도비35%, 시군구비35%",N284*35%))))))))</f>
        <v>76272</v>
      </c>
      <c r="S284" s="267">
        <f>IF(AA284="국비100%",N284*0%,IF(AA284="시도비100%",N284*0%,IF(AA284="시군구비100%",N284*100%,IF(AA284="국비30%, 시도비70%",N284*0%,IF(AA284="국비30%, 시도비20%, 시군구비50%",N284*50%,IF(AA284="국비50%, 시도비50%",N284*0%,IF(AA284="시도비50%, 시군구비50%",N284*50%,IF(AA284="국비30%, 시도비35%, 시군구비35%",N284*35%))))))))</f>
        <v>0</v>
      </c>
      <c r="T284" s="267">
        <f>IF(AA284="기타보조금",N284*100%,N284*0%)</f>
        <v>0</v>
      </c>
      <c r="U284" s="267">
        <f>SUM(Q284:T284)</f>
        <v>108960</v>
      </c>
      <c r="V284" s="267">
        <f>IF(AA284="자부담",N284*100%,N284*0%)</f>
        <v>0</v>
      </c>
      <c r="W284" s="267">
        <f>IF(AA284="후원금",N284*100%,N284*0%)</f>
        <v>0</v>
      </c>
      <c r="X284" s="267">
        <f>IF(AA284="수익사업",N284*100%,N284*0%)</f>
        <v>0</v>
      </c>
      <c r="Y284" s="755">
        <f>SUM(U284:X284)</f>
        <v>108960</v>
      </c>
      <c r="Z284" s="268" t="s">
        <v>26</v>
      </c>
      <c r="AA284" s="274" t="s">
        <v>81</v>
      </c>
      <c r="AB284" s="274" t="s">
        <v>23</v>
      </c>
      <c r="AC284" s="257" t="s">
        <v>638</v>
      </c>
    </row>
    <row r="285" spans="1:29" ht="20.100000000000001" customHeight="1" x14ac:dyDescent="0.15">
      <c r="A285" s="108"/>
      <c r="B285" s="108"/>
      <c r="C285" s="108"/>
      <c r="D285" s="267"/>
      <c r="E285" s="267"/>
      <c r="F285" s="267"/>
      <c r="G285" s="298" t="s">
        <v>366</v>
      </c>
      <c r="H285" s="343">
        <f>ROUNDUP(N285/J285,-1)</f>
        <v>28174670</v>
      </c>
      <c r="I285" s="728" t="s">
        <v>22</v>
      </c>
      <c r="J285" s="730">
        <v>4.4999999999999998E-2</v>
      </c>
      <c r="K285" s="730"/>
      <c r="L285" s="629"/>
      <c r="M285" s="705" t="s">
        <v>24</v>
      </c>
      <c r="N285" s="343">
        <v>1267860</v>
      </c>
      <c r="O285" s="267"/>
      <c r="P285" s="276">
        <f t="shared" si="112"/>
        <v>1267860</v>
      </c>
      <c r="Q285" s="267">
        <f>IF(AA285="국비100%",N285*100%,IF(AA285="시도비100%",N285*0%,IF(AA285="시군구비100%",N285*0%,IF(AA285="국비30%, 시도비70%",N285*30%,IF(AA285="국비30%, 시도비20%, 시군구비50%",N285*30%,IF(AA285="국비50%, 시도비50%",N285*50%,IF(AA285="시도비50%, 시군구비50%",N285*0%,IF(AA285="국비30%, 시도비35%, 시군구비35%",N285*30%))))))))</f>
        <v>380358</v>
      </c>
      <c r="R285" s="267">
        <f>IF(AA285="국비100%",N285*0%,IF(AA285="시도비100%",N285*100%,IF(AA285="시군구비100%",N285*0%,IF(AA285="국비30%, 시도비70%",N285*70%,IF(AA285="국비30%, 시도비20%, 시군구비50%",N285*20%,IF(AA285="국비50%, 시도비50%",N285*50%,IF(AA285="시도비50%, 시군구비50%",N285*50%,IF(AA285="국비30%, 시도비35%, 시군구비35%",N285*35%))))))))</f>
        <v>887502</v>
      </c>
      <c r="S285" s="267">
        <f>IF(AA285="국비100%",N285*0%,IF(AA285="시도비100%",N285*0%,IF(AA285="시군구비100%",N285*100%,IF(AA285="국비30%, 시도비70%",N285*0%,IF(AA285="국비30%, 시도비20%, 시군구비50%",N285*50%,IF(AA285="국비50%, 시도비50%",N285*0%,IF(AA285="시도비50%, 시군구비50%",N285*50%,IF(AA285="국비30%, 시도비35%, 시군구비35%",N285*35%))))))))</f>
        <v>0</v>
      </c>
      <c r="T285" s="267">
        <f>IF(AA285="기타보조금",N285*100%,N285*0%)</f>
        <v>0</v>
      </c>
      <c r="U285" s="267">
        <f>SUM(Q285:T285)</f>
        <v>1267860</v>
      </c>
      <c r="V285" s="267">
        <f>IF(AA285="자부담",N285*100%,N285*0%)</f>
        <v>0</v>
      </c>
      <c r="W285" s="267">
        <f>IF(AA285="후원금",N285*100%,N285*0%)</f>
        <v>0</v>
      </c>
      <c r="X285" s="267">
        <f>IF(AA285="수익사업",N285*100%,N285*0%)</f>
        <v>0</v>
      </c>
      <c r="Y285" s="755">
        <f>SUM(U285:X285)</f>
        <v>1267860</v>
      </c>
      <c r="Z285" s="268" t="s">
        <v>26</v>
      </c>
      <c r="AA285" s="274" t="s">
        <v>81</v>
      </c>
      <c r="AB285" s="274" t="s">
        <v>23</v>
      </c>
      <c r="AC285" s="257" t="s">
        <v>638</v>
      </c>
    </row>
    <row r="286" spans="1:29" ht="20.100000000000001" customHeight="1" x14ac:dyDescent="0.15">
      <c r="A286" s="108"/>
      <c r="B286" s="108"/>
      <c r="C286" s="108"/>
      <c r="D286" s="267"/>
      <c r="E286" s="267"/>
      <c r="F286" s="267"/>
      <c r="G286" s="298" t="s">
        <v>375</v>
      </c>
      <c r="H286" s="343">
        <f>ROUNDUP(N286/J286,-1)</f>
        <v>29298190</v>
      </c>
      <c r="I286" s="736" t="s">
        <v>22</v>
      </c>
      <c r="J286" s="730">
        <v>1.6500000000000001E-2</v>
      </c>
      <c r="K286" s="705"/>
      <c r="L286" s="629"/>
      <c r="M286" s="705" t="s">
        <v>24</v>
      </c>
      <c r="N286" s="343">
        <v>483420</v>
      </c>
      <c r="O286" s="267"/>
      <c r="P286" s="276">
        <f t="shared" ref="P286:P317" si="133">N286-O286</f>
        <v>483420</v>
      </c>
      <c r="Q286" s="267">
        <f>IF(AA286="국비100%",N286*100%,IF(AA286="시도비100%",N286*0%,IF(AA286="시군구비100%",N286*0%,IF(AA286="국비30%, 시도비70%",N286*30%,IF(AA286="국비30%, 시도비20%, 시군구비50%",N286*30%,IF(AA286="국비50%, 시도비50%",N286*50%,IF(AA286="시도비50%, 시군구비50%",N286*0%,IF(AA286="국비30%, 시도비35%, 시군구비35%",N286*30%))))))))</f>
        <v>145026</v>
      </c>
      <c r="R286" s="267">
        <f>IF(AA286="국비100%",N286*0%,IF(AA286="시도비100%",N286*100%,IF(AA286="시군구비100%",N286*0%,IF(AA286="국비30%, 시도비70%",N286*70%,IF(AA286="국비30%, 시도비20%, 시군구비50%",N286*20%,IF(AA286="국비50%, 시도비50%",N286*50%,IF(AA286="시도비50%, 시군구비50%",N286*50%,IF(AA286="국비30%, 시도비35%, 시군구비35%",N286*35%))))))))</f>
        <v>338394</v>
      </c>
      <c r="S286" s="267">
        <f>IF(AA286="국비100%",N286*0%,IF(AA286="시도비100%",N286*0%,IF(AA286="시군구비100%",N286*100%,IF(AA286="국비30%, 시도비70%",N286*0%,IF(AA286="국비30%, 시도비20%, 시군구비50%",N286*50%,IF(AA286="국비50%, 시도비50%",N286*0%,IF(AA286="시도비50%, 시군구비50%",N286*50%,IF(AA286="국비30%, 시도비35%, 시군구비35%",N286*35%))))))))</f>
        <v>0</v>
      </c>
      <c r="T286" s="267">
        <f>IF(AA286="기타보조금",N286*100%,N286*0%)</f>
        <v>0</v>
      </c>
      <c r="U286" s="267">
        <f>SUM(Q286:T286)</f>
        <v>483420</v>
      </c>
      <c r="V286" s="267">
        <f>IF(AA286="자부담",N286*100%,N286*0%)</f>
        <v>0</v>
      </c>
      <c r="W286" s="267">
        <f>IF(AA286="후원금",N286*100%,N286*0%)</f>
        <v>0</v>
      </c>
      <c r="X286" s="267">
        <f>IF(AA286="수익사업",N286*100%,N286*0%)</f>
        <v>0</v>
      </c>
      <c r="Y286" s="755">
        <f>SUM(U286:X286)</f>
        <v>483420</v>
      </c>
      <c r="Z286" s="268" t="s">
        <v>26</v>
      </c>
      <c r="AA286" s="274" t="s">
        <v>81</v>
      </c>
      <c r="AB286" s="274" t="s">
        <v>23</v>
      </c>
      <c r="AC286" s="257" t="s">
        <v>638</v>
      </c>
    </row>
    <row r="287" spans="1:29" ht="20.100000000000001" customHeight="1" x14ac:dyDescent="0.15">
      <c r="A287" s="108"/>
      <c r="B287" s="108"/>
      <c r="C287" s="108"/>
      <c r="D287" s="267"/>
      <c r="E287" s="267"/>
      <c r="F287" s="267"/>
      <c r="G287" s="298" t="s">
        <v>369</v>
      </c>
      <c r="H287" s="343">
        <f>ROUNDUP(N287/J287,-1)</f>
        <v>29441680</v>
      </c>
      <c r="I287" s="736" t="s">
        <v>22</v>
      </c>
      <c r="J287" s="728">
        <v>7.6300000000000005E-3</v>
      </c>
      <c r="K287" s="705"/>
      <c r="L287" s="629"/>
      <c r="M287" s="705" t="s">
        <v>24</v>
      </c>
      <c r="N287" s="343">
        <v>224640</v>
      </c>
      <c r="O287" s="267"/>
      <c r="P287" s="276">
        <f t="shared" si="133"/>
        <v>224640</v>
      </c>
      <c r="Q287" s="267">
        <f>IF(AA287="국비100%",N287*100%,IF(AA287="시도비100%",N287*0%,IF(AA287="시군구비100%",N287*0%,IF(AA287="국비30%, 시도비70%",N287*30%,IF(AA287="국비30%, 시도비20%, 시군구비50%",N287*30%,IF(AA287="국비50%, 시도비50%",N287*50%,IF(AA287="시도비50%, 시군구비50%",N287*0%,IF(AA287="국비30%, 시도비35%, 시군구비35%",N287*30%))))))))</f>
        <v>67392</v>
      </c>
      <c r="R287" s="267">
        <f>IF(AA287="국비100%",N287*0%,IF(AA287="시도비100%",N287*100%,IF(AA287="시군구비100%",N287*0%,IF(AA287="국비30%, 시도비70%",N287*70%,IF(AA287="국비30%, 시도비20%, 시군구비50%",N287*20%,IF(AA287="국비50%, 시도비50%",N287*50%,IF(AA287="시도비50%, 시군구비50%",N287*50%,IF(AA287="국비30%, 시도비35%, 시군구비35%",N287*35%))))))))</f>
        <v>157248</v>
      </c>
      <c r="S287" s="267">
        <f>IF(AA287="국비100%",N287*0%,IF(AA287="시도비100%",N287*0%,IF(AA287="시군구비100%",N287*100%,IF(AA287="국비30%, 시도비70%",N287*0%,IF(AA287="국비30%, 시도비20%, 시군구비50%",N287*50%,IF(AA287="국비50%, 시도비50%",N287*0%,IF(AA287="시도비50%, 시군구비50%",N287*50%,IF(AA287="국비30%, 시도비35%, 시군구비35%",N287*35%))))))))</f>
        <v>0</v>
      </c>
      <c r="T287" s="267">
        <f>IF(AA287="기타보조금",N287*100%,N287*0%)</f>
        <v>0</v>
      </c>
      <c r="U287" s="267">
        <f>SUM(Q287:T287)</f>
        <v>224640</v>
      </c>
      <c r="V287" s="267">
        <f>IF(AA287="자부담",N287*100%,N287*0%)</f>
        <v>0</v>
      </c>
      <c r="W287" s="267">
        <f>IF(AA287="후원금",N287*100%,N287*0%)</f>
        <v>0</v>
      </c>
      <c r="X287" s="267">
        <f>IF(AA287="수익사업",N287*100%,N287*0%)</f>
        <v>0</v>
      </c>
      <c r="Y287" s="755">
        <f>SUM(U287:X287)</f>
        <v>224640</v>
      </c>
      <c r="Z287" s="268" t="s">
        <v>26</v>
      </c>
      <c r="AA287" s="274" t="s">
        <v>81</v>
      </c>
      <c r="AB287" s="274" t="s">
        <v>23</v>
      </c>
      <c r="AC287" s="257" t="s">
        <v>638</v>
      </c>
    </row>
    <row r="288" spans="1:29" ht="20.100000000000001" customHeight="1" x14ac:dyDescent="0.15">
      <c r="A288" s="108"/>
      <c r="B288" s="108"/>
      <c r="C288" s="108"/>
      <c r="D288" s="267"/>
      <c r="E288" s="267"/>
      <c r="F288" s="267"/>
      <c r="G288" s="733" t="s">
        <v>61</v>
      </c>
      <c r="H288" s="343"/>
      <c r="I288" s="619"/>
      <c r="J288" s="617"/>
      <c r="K288" s="619"/>
      <c r="L288" s="617"/>
      <c r="M288" s="617"/>
      <c r="N288" s="633"/>
      <c r="O288" s="267">
        <v>2315410</v>
      </c>
      <c r="P288" s="276">
        <f t="shared" si="133"/>
        <v>-2315410</v>
      </c>
      <c r="Q288" s="267"/>
      <c r="R288" s="267"/>
      <c r="S288" s="267"/>
      <c r="T288" s="267"/>
      <c r="U288" s="267"/>
      <c r="V288" s="267"/>
      <c r="W288" s="267"/>
      <c r="X288" s="267"/>
      <c r="Y288" s="755"/>
      <c r="Z288" s="274" t="s">
        <v>300</v>
      </c>
      <c r="AA288" s="274" t="s">
        <v>81</v>
      </c>
      <c r="AB288" s="274" t="s">
        <v>23</v>
      </c>
      <c r="AC288" s="257" t="s">
        <v>636</v>
      </c>
    </row>
    <row r="289" spans="1:29" ht="20.100000000000001" customHeight="1" x14ac:dyDescent="0.15">
      <c r="A289" s="106"/>
      <c r="B289" s="106"/>
      <c r="C289" s="106"/>
      <c r="D289" s="320"/>
      <c r="E289" s="320"/>
      <c r="F289" s="320"/>
      <c r="G289" s="569" t="s">
        <v>377</v>
      </c>
      <c r="H289" s="570">
        <f>ROUNDUP(N289/J289,-1)</f>
        <v>26382800</v>
      </c>
      <c r="I289" s="571" t="s">
        <v>22</v>
      </c>
      <c r="J289" s="572">
        <v>3.4299999999999997E-2</v>
      </c>
      <c r="K289" s="573"/>
      <c r="L289" s="574"/>
      <c r="M289" s="575" t="s">
        <v>24</v>
      </c>
      <c r="N289" s="570">
        <v>904930</v>
      </c>
      <c r="O289" s="320"/>
      <c r="P289" s="355">
        <f t="shared" si="133"/>
        <v>904930</v>
      </c>
      <c r="Q289" s="320">
        <f>IF(AA289="국비100%",N289*100%,IF(AA289="시도비100%",N289*0%,IF(AA289="시군구비100%",N289*0%,IF(AA289="국비30%, 시도비70%",N289*30%,IF(AA289="국비50%, 시도비50%",N289*50%,IF(AA289="시도비50%, 시군구비50%",N289*0%,IF(AA289="국비30%, 시도비35%, 시군구비35%",N289*30%)))))))</f>
        <v>271479</v>
      </c>
      <c r="R289" s="320">
        <f>IF(AA289="국비100%",N289*0%,IF(AA289="시도비100%",N289*100%,IF(AA289="시군구비100%",N289*0%,IF(AA289="국비30%, 시도비70%",N289*70%,IF(AA289="국비50%, 시도비50%",N289*50%,IF(AA289="시도비50%, 시군구비50%",N289*50%,IF(AA289="국비30%, 시도비35%, 시군구비35%",N289*35%)))))))</f>
        <v>633451</v>
      </c>
      <c r="S289" s="320">
        <f>IF(AA289="국비100%",N289*0%,IF(AA289="시도비100%",N289*0%,IF(AA289="시군구비100%",N289*100%,IF(AA289="국비30%, 시도비70%",N289*0%,IF(AA289="국비50%, 시도비50%",N289*0%,IF(AA289="시도비50%, 시군구비50%",N289*50%,IF(AA289="국비30%, 시도비35%, 시군구비35%",N289*35%)))))))</f>
        <v>0</v>
      </c>
      <c r="T289" s="320">
        <f>IF(AA289="기타보조금",N289*100%,N289*0%)</f>
        <v>0</v>
      </c>
      <c r="U289" s="320">
        <f>SUM(Q289:T289)</f>
        <v>904930</v>
      </c>
      <c r="V289" s="320">
        <f>IF(AA289="자부담",N289*100%,N289*0%)</f>
        <v>0</v>
      </c>
      <c r="W289" s="320">
        <f>IF(AA289="후원금",N289*100%,N289*0%)</f>
        <v>0</v>
      </c>
      <c r="X289" s="320">
        <f>IF(AA289="수익사업",N289*100%,N289*0%)</f>
        <v>0</v>
      </c>
      <c r="Y289" s="760">
        <f>SUM(U289:X289)</f>
        <v>904930</v>
      </c>
      <c r="Z289" s="274" t="s">
        <v>300</v>
      </c>
      <c r="AA289" s="274" t="s">
        <v>81</v>
      </c>
      <c r="AB289" s="274" t="s">
        <v>23</v>
      </c>
      <c r="AC289" s="257" t="s">
        <v>636</v>
      </c>
    </row>
    <row r="290" spans="1:29" ht="20.100000000000001" customHeight="1" x14ac:dyDescent="0.15">
      <c r="A290" s="112"/>
      <c r="B290" s="112"/>
      <c r="C290" s="112"/>
      <c r="D290" s="286"/>
      <c r="E290" s="286"/>
      <c r="F290" s="286"/>
      <c r="G290" s="307" t="s">
        <v>379</v>
      </c>
      <c r="H290" s="397">
        <f>ROUNDUP(N290/J290,-1)</f>
        <v>907470</v>
      </c>
      <c r="I290" s="580" t="s">
        <v>22</v>
      </c>
      <c r="J290" s="577">
        <v>0.1152</v>
      </c>
      <c r="K290" s="581"/>
      <c r="L290" s="400"/>
      <c r="M290" s="579" t="s">
        <v>24</v>
      </c>
      <c r="N290" s="397">
        <v>104540</v>
      </c>
      <c r="O290" s="286"/>
      <c r="P290" s="352">
        <f t="shared" si="133"/>
        <v>104540</v>
      </c>
      <c r="Q290" s="286">
        <f>IF(AA290="국비100%",N290*100%,IF(AA290="시도비100%",N290*0%,IF(AA290="시군구비100%",N290*0%,IF(AA290="국비30%, 시도비70%",N290*30%,IF(AA290="국비50%, 시도비50%",N290*50%,IF(AA290="시도비50%, 시군구비50%",N290*0%,IF(AA290="국비30%, 시도비35%, 시군구비35%",N290*30%)))))))</f>
        <v>31362</v>
      </c>
      <c r="R290" s="286">
        <f>IF(AA290="국비100%",N290*0%,IF(AA290="시도비100%",N290*100%,IF(AA290="시군구비100%",N290*0%,IF(AA290="국비30%, 시도비70%",N290*70%,IF(AA290="국비50%, 시도비50%",N290*50%,IF(AA290="시도비50%, 시군구비50%",N290*50%,IF(AA290="국비30%, 시도비35%, 시군구비35%",N290*35%)))))))</f>
        <v>73178</v>
      </c>
      <c r="S290" s="286">
        <f>IF(AA290="국비100%",N290*0%,IF(AA290="시도비100%",N290*0%,IF(AA290="시군구비100%",N290*100%,IF(AA290="국비30%, 시도비70%",N290*0%,IF(AA290="국비50%, 시도비50%",N290*0%,IF(AA290="시도비50%, 시군구비50%",N290*50%,IF(AA290="국비30%, 시도비35%, 시군구비35%",N290*35%)))))))</f>
        <v>0</v>
      </c>
      <c r="T290" s="286">
        <f>IF(AA290="기타보조금",N290*100%,N290*0%)</f>
        <v>0</v>
      </c>
      <c r="U290" s="286">
        <f>SUM(Q290:T290)</f>
        <v>104540</v>
      </c>
      <c r="V290" s="286">
        <f>IF(AA290="자부담",N290*100%,N290*0%)</f>
        <v>0</v>
      </c>
      <c r="W290" s="286">
        <f>IF(AA290="후원금",N290*100%,N290*0%)</f>
        <v>0</v>
      </c>
      <c r="X290" s="286">
        <f>IF(AA290="수익사업",N290*100%,N290*0%)</f>
        <v>0</v>
      </c>
      <c r="Y290" s="760">
        <f>SUM(U290:X290)</f>
        <v>104540</v>
      </c>
      <c r="Z290" s="274" t="s">
        <v>300</v>
      </c>
      <c r="AA290" s="274" t="s">
        <v>81</v>
      </c>
      <c r="AB290" s="274" t="s">
        <v>23</v>
      </c>
      <c r="AC290" s="257" t="s">
        <v>636</v>
      </c>
    </row>
    <row r="291" spans="1:29" ht="20.100000000000001" customHeight="1" x14ac:dyDescent="0.15">
      <c r="A291" s="108"/>
      <c r="B291" s="108"/>
      <c r="C291" s="108"/>
      <c r="D291" s="267"/>
      <c r="E291" s="267"/>
      <c r="F291" s="267"/>
      <c r="G291" s="298" t="s">
        <v>366</v>
      </c>
      <c r="H291" s="343">
        <f>ROUNDUP(N291/J291,-1)</f>
        <v>24441780</v>
      </c>
      <c r="I291" s="732" t="s">
        <v>22</v>
      </c>
      <c r="J291" s="730">
        <v>4.4999999999999998E-2</v>
      </c>
      <c r="K291" s="731"/>
      <c r="L291" s="629"/>
      <c r="M291" s="705" t="s">
        <v>24</v>
      </c>
      <c r="N291" s="343">
        <v>1099880</v>
      </c>
      <c r="O291" s="267"/>
      <c r="P291" s="276">
        <f t="shared" si="133"/>
        <v>1099880</v>
      </c>
      <c r="Q291" s="267">
        <f>IF(AA291="국비100%",N291*100%,IF(AA291="시도비100%",N291*0%,IF(AA291="시군구비100%",N291*0%,IF(AA291="국비30%, 시도비70%",N291*30%,IF(AA291="국비50%, 시도비50%",N291*50%,IF(AA291="시도비50%, 시군구비50%",N291*0%,IF(AA291="국비30%, 시도비35%, 시군구비35%",N291*30%)))))))</f>
        <v>329964</v>
      </c>
      <c r="R291" s="267">
        <f>IF(AA291="국비100%",N291*0%,IF(AA291="시도비100%",N291*100%,IF(AA291="시군구비100%",N291*0%,IF(AA291="국비30%, 시도비70%",N291*70%,IF(AA291="국비50%, 시도비50%",N291*50%,IF(AA291="시도비50%, 시군구비50%",N291*50%,IF(AA291="국비30%, 시도비35%, 시군구비35%",N291*35%)))))))</f>
        <v>769916</v>
      </c>
      <c r="S291" s="267">
        <f>IF(AA291="국비100%",N291*0%,IF(AA291="시도비100%",N291*0%,IF(AA291="시군구비100%",N291*100%,IF(AA291="국비30%, 시도비70%",N291*0%,IF(AA291="국비50%, 시도비50%",N291*0%,IF(AA291="시도비50%, 시군구비50%",N291*50%,IF(AA291="국비30%, 시도비35%, 시군구비35%",N291*35%)))))))</f>
        <v>0</v>
      </c>
      <c r="T291" s="267">
        <f>IF(AA291="기타보조금",N291*100%,N291*0%)</f>
        <v>0</v>
      </c>
      <c r="U291" s="267">
        <f>SUM(Q291:T291)</f>
        <v>1099880</v>
      </c>
      <c r="V291" s="267">
        <f>IF(AA291="자부담",N291*100%,N291*0%)</f>
        <v>0</v>
      </c>
      <c r="W291" s="267">
        <f>IF(AA291="후원금",N291*100%,N291*0%)</f>
        <v>0</v>
      </c>
      <c r="X291" s="267">
        <f>IF(AA291="수익사업",N291*100%,N291*0%)</f>
        <v>0</v>
      </c>
      <c r="Y291" s="760">
        <f>SUM(U291:X291)</f>
        <v>1099880</v>
      </c>
      <c r="Z291" s="274" t="s">
        <v>300</v>
      </c>
      <c r="AA291" s="274" t="s">
        <v>81</v>
      </c>
      <c r="AB291" s="274" t="s">
        <v>23</v>
      </c>
      <c r="AC291" s="257" t="s">
        <v>636</v>
      </c>
    </row>
    <row r="292" spans="1:29" ht="20.100000000000001" customHeight="1" x14ac:dyDescent="0.15">
      <c r="A292" s="108"/>
      <c r="B292" s="108"/>
      <c r="C292" s="108"/>
      <c r="D292" s="267"/>
      <c r="E292" s="267"/>
      <c r="F292" s="267"/>
      <c r="G292" s="298" t="s">
        <v>375</v>
      </c>
      <c r="H292" s="343">
        <f>ROUNDUP(N292/J292,-1)</f>
        <v>29651520</v>
      </c>
      <c r="I292" s="729" t="s">
        <v>22</v>
      </c>
      <c r="J292" s="730">
        <v>1.6500000000000001E-2</v>
      </c>
      <c r="K292" s="727"/>
      <c r="L292" s="629"/>
      <c r="M292" s="705" t="s">
        <v>24</v>
      </c>
      <c r="N292" s="343">
        <v>489250</v>
      </c>
      <c r="O292" s="267"/>
      <c r="P292" s="276">
        <f t="shared" si="133"/>
        <v>489250</v>
      </c>
      <c r="Q292" s="267">
        <f>IF(AA292="국비100%",N292*100%,IF(AA292="시도비100%",N292*0%,IF(AA292="시군구비100%",N292*0%,IF(AA292="국비30%, 시도비70%",N292*30%,IF(AA292="국비50%, 시도비50%",N292*50%,IF(AA292="시도비50%, 시군구비50%",N292*0%,IF(AA292="국비30%, 시도비35%, 시군구비35%",N292*30%)))))))</f>
        <v>146775</v>
      </c>
      <c r="R292" s="267">
        <f>IF(AA292="국비100%",N292*0%,IF(AA292="시도비100%",N292*100%,IF(AA292="시군구비100%",N292*0%,IF(AA292="국비30%, 시도비70%",N292*70%,IF(AA292="국비50%, 시도비50%",N292*50%,IF(AA292="시도비50%, 시군구비50%",N292*50%,IF(AA292="국비30%, 시도비35%, 시군구비35%",N292*35%)))))))</f>
        <v>342475</v>
      </c>
      <c r="S292" s="267">
        <f>IF(AA292="국비100%",N292*0%,IF(AA292="시도비100%",N292*0%,IF(AA292="시군구비100%",N292*100%,IF(AA292="국비30%, 시도비70%",N292*0%,IF(AA292="국비50%, 시도비50%",N292*0%,IF(AA292="시도비50%, 시군구비50%",N292*50%,IF(AA292="국비30%, 시도비35%, 시군구비35%",N292*35%)))))))</f>
        <v>0</v>
      </c>
      <c r="T292" s="267">
        <f>IF(AA292="기타보조금",N292*100%,N292*0%)</f>
        <v>0</v>
      </c>
      <c r="U292" s="267">
        <f>SUM(Q292:T292)</f>
        <v>489250</v>
      </c>
      <c r="V292" s="267">
        <f>IF(AA292="자부담",N292*100%,N292*0%)</f>
        <v>0</v>
      </c>
      <c r="W292" s="267">
        <f>IF(AA292="후원금",N292*100%,N292*0%)</f>
        <v>0</v>
      </c>
      <c r="X292" s="267">
        <f>IF(AA292="수익사업",N292*100%,N292*0%)</f>
        <v>0</v>
      </c>
      <c r="Y292" s="760">
        <f>SUM(U292:X292)</f>
        <v>489250</v>
      </c>
      <c r="Z292" s="274" t="s">
        <v>300</v>
      </c>
      <c r="AA292" s="274" t="s">
        <v>81</v>
      </c>
      <c r="AB292" s="274" t="s">
        <v>23</v>
      </c>
      <c r="AC292" s="257" t="s">
        <v>636</v>
      </c>
    </row>
    <row r="293" spans="1:29" ht="20.100000000000001" customHeight="1" x14ac:dyDescent="0.15">
      <c r="A293" s="108"/>
      <c r="B293" s="108"/>
      <c r="C293" s="108"/>
      <c r="D293" s="267"/>
      <c r="E293" s="267"/>
      <c r="F293" s="267"/>
      <c r="G293" s="298" t="s">
        <v>369</v>
      </c>
      <c r="H293" s="343">
        <f>ROUNDUP(N293/J293,-1)</f>
        <v>30076020</v>
      </c>
      <c r="I293" s="729" t="s">
        <v>22</v>
      </c>
      <c r="J293" s="728">
        <v>7.6300000000000005E-3</v>
      </c>
      <c r="K293" s="727"/>
      <c r="L293" s="629"/>
      <c r="M293" s="705" t="s">
        <v>24</v>
      </c>
      <c r="N293" s="343">
        <v>229480</v>
      </c>
      <c r="O293" s="267"/>
      <c r="P293" s="276">
        <f t="shared" si="133"/>
        <v>229480</v>
      </c>
      <c r="Q293" s="267">
        <f>IF(AA293="국비100%",N293*100%,IF(AA293="시도비100%",N293*0%,IF(AA293="시군구비100%",N293*0%,IF(AA293="국비30%, 시도비70%",N293*30%,IF(AA293="국비50%, 시도비50%",N293*50%,IF(AA293="시도비50%, 시군구비50%",N293*0%,IF(AA293="국비30%, 시도비35%, 시군구비35%",N293*30%)))))))</f>
        <v>68844</v>
      </c>
      <c r="R293" s="267">
        <f>IF(AA293="국비100%",N293*0%,IF(AA293="시도비100%",N293*100%,IF(AA293="시군구비100%",N293*0%,IF(AA293="국비30%, 시도비70%",N293*70%,IF(AA293="국비50%, 시도비50%",N293*50%,IF(AA293="시도비50%, 시군구비50%",N293*50%,IF(AA293="국비30%, 시도비35%, 시군구비35%",N293*35%)))))))</f>
        <v>160636</v>
      </c>
      <c r="S293" s="267">
        <f>IF(AA293="국비100%",N293*0%,IF(AA293="시도비100%",N293*0%,IF(AA293="시군구비100%",N293*100%,IF(AA293="국비30%, 시도비70%",N293*0%,IF(AA293="국비50%, 시도비50%",N293*0%,IF(AA293="시도비50%, 시군구비50%",N293*50%,IF(AA293="국비30%, 시도비35%, 시군구비35%",N293*35%)))))))</f>
        <v>0</v>
      </c>
      <c r="T293" s="267">
        <f>IF(AA293="기타보조금",N293*100%,N293*0%)</f>
        <v>0</v>
      </c>
      <c r="U293" s="267">
        <f>SUM(Q293:T293)</f>
        <v>229480</v>
      </c>
      <c r="V293" s="267">
        <f>IF(AA293="자부담",N293*100%,N293*0%)</f>
        <v>0</v>
      </c>
      <c r="W293" s="267">
        <f>IF(AA293="후원금",N293*100%,N293*0%)</f>
        <v>0</v>
      </c>
      <c r="X293" s="267">
        <f>IF(AA293="수익사업",N293*100%,N293*0%)</f>
        <v>0</v>
      </c>
      <c r="Y293" s="760">
        <f>SUM(U293:X293)</f>
        <v>229480</v>
      </c>
      <c r="Z293" s="274" t="s">
        <v>300</v>
      </c>
      <c r="AA293" s="274" t="s">
        <v>81</v>
      </c>
      <c r="AB293" s="274" t="s">
        <v>23</v>
      </c>
      <c r="AC293" s="257" t="s">
        <v>636</v>
      </c>
    </row>
    <row r="294" spans="1:29" ht="20.100000000000001" customHeight="1" x14ac:dyDescent="0.15">
      <c r="A294" s="108"/>
      <c r="B294" s="108"/>
      <c r="C294" s="108"/>
      <c r="D294" s="267"/>
      <c r="E294" s="267"/>
      <c r="F294" s="267"/>
      <c r="G294" s="733" t="s">
        <v>85</v>
      </c>
      <c r="H294" s="343"/>
      <c r="I294" s="729"/>
      <c r="J294" s="730"/>
      <c r="K294" s="727"/>
      <c r="L294" s="629"/>
      <c r="M294" s="705"/>
      <c r="N294" s="343"/>
      <c r="O294" s="267">
        <v>2236370</v>
      </c>
      <c r="P294" s="276">
        <f t="shared" si="133"/>
        <v>-2236370</v>
      </c>
      <c r="Q294" s="267"/>
      <c r="R294" s="267"/>
      <c r="S294" s="267"/>
      <c r="T294" s="267"/>
      <c r="U294" s="267"/>
      <c r="V294" s="267"/>
      <c r="W294" s="267"/>
      <c r="X294" s="267"/>
      <c r="Y294" s="760"/>
      <c r="Z294" s="274" t="s">
        <v>297</v>
      </c>
      <c r="AA294" s="274" t="s">
        <v>81</v>
      </c>
      <c r="AB294" s="274" t="s">
        <v>23</v>
      </c>
      <c r="AC294" s="257" t="s">
        <v>636</v>
      </c>
    </row>
    <row r="295" spans="1:29" ht="20.100000000000001" customHeight="1" x14ac:dyDescent="0.15">
      <c r="A295" s="108"/>
      <c r="B295" s="108"/>
      <c r="C295" s="108"/>
      <c r="D295" s="267"/>
      <c r="E295" s="267"/>
      <c r="F295" s="267"/>
      <c r="G295" s="298" t="s">
        <v>377</v>
      </c>
      <c r="H295" s="343">
        <f>ROUNDUP(N295/J295,-1)</f>
        <v>23927410</v>
      </c>
      <c r="I295" s="732" t="s">
        <v>22</v>
      </c>
      <c r="J295" s="730">
        <v>3.4299999999999997E-2</v>
      </c>
      <c r="K295" s="731"/>
      <c r="L295" s="629"/>
      <c r="M295" s="705" t="s">
        <v>24</v>
      </c>
      <c r="N295" s="708">
        <v>820710</v>
      </c>
      <c r="O295" s="267"/>
      <c r="P295" s="276">
        <f t="shared" si="133"/>
        <v>820710</v>
      </c>
      <c r="Q295" s="267">
        <f>IF(AA295="국비100%",N295*100%,IF(AA295="시도비100%",N295*0%,IF(AA295="시군구비100%",N295*0%,IF(AA295="국비30%, 시도비70%",N295*30%,IF(AA295="국비50%, 시도비50%",N295*50%,IF(AA295="시도비50%, 시군구비50%",N295*0%,IF(AA295="국비30%, 시도비35%, 시군구비35%",N295*30%)))))))</f>
        <v>246213</v>
      </c>
      <c r="R295" s="267">
        <f>IF(AA295="국비100%",N295*0%,IF(AA295="시도비100%",N295*100%,IF(AA295="시군구비100%",N295*0%,IF(AA295="국비30%, 시도비70%",N295*70%,IF(AA295="국비50%, 시도비50%",N295*50%,IF(AA295="시도비50%, 시군구비50%",N295*50%,IF(AA295="국비30%, 시도비35%, 시군구비35%",N295*35%)))))))</f>
        <v>574497</v>
      </c>
      <c r="S295" s="267">
        <f>IF(AA295="국비100%",N295*0%,IF(AA295="시도비100%",N295*0%,IF(AA295="시군구비100%",N295*100%,IF(AA295="국비30%, 시도비70%",N295*0%,IF(AA295="국비50%, 시도비50%",N295*0%,IF(AA295="시도비50%, 시군구비50%",N295*50%,IF(AA295="국비30%, 시도비35%, 시군구비35%",N295*35%)))))))</f>
        <v>0</v>
      </c>
      <c r="T295" s="267">
        <f>IF(AA295="기타보조금",N295*100%,N295*0%)</f>
        <v>0</v>
      </c>
      <c r="U295" s="267">
        <f>SUM(Q295:T295)</f>
        <v>820710</v>
      </c>
      <c r="V295" s="267">
        <f>IF(AA295="자부담",N295*100%,N295*0%)</f>
        <v>0</v>
      </c>
      <c r="W295" s="267">
        <f>IF(AA295="후원금",N295*100%,N295*0%)</f>
        <v>0</v>
      </c>
      <c r="X295" s="267">
        <f>IF(AA295="수익사업",N295*100%,N295*0%)</f>
        <v>0</v>
      </c>
      <c r="Y295" s="760">
        <f>SUM(U295:X295)</f>
        <v>820710</v>
      </c>
      <c r="Z295" s="274" t="s">
        <v>297</v>
      </c>
      <c r="AA295" s="274" t="s">
        <v>81</v>
      </c>
      <c r="AB295" s="274" t="s">
        <v>23</v>
      </c>
      <c r="AC295" s="257" t="s">
        <v>636</v>
      </c>
    </row>
    <row r="296" spans="1:29" ht="20.100000000000001" customHeight="1" x14ac:dyDescent="0.15">
      <c r="A296" s="108"/>
      <c r="B296" s="108"/>
      <c r="C296" s="108"/>
      <c r="D296" s="267"/>
      <c r="E296" s="267"/>
      <c r="F296" s="267"/>
      <c r="G296" s="298" t="s">
        <v>379</v>
      </c>
      <c r="H296" s="343">
        <f>ROUNDUP(N296/J296,-1)</f>
        <v>807210</v>
      </c>
      <c r="I296" s="729" t="s">
        <v>22</v>
      </c>
      <c r="J296" s="730">
        <v>0.1152</v>
      </c>
      <c r="K296" s="727"/>
      <c r="L296" s="629"/>
      <c r="M296" s="705" t="s">
        <v>24</v>
      </c>
      <c r="N296" s="708">
        <v>92990</v>
      </c>
      <c r="O296" s="267"/>
      <c r="P296" s="276">
        <f t="shared" si="133"/>
        <v>92990</v>
      </c>
      <c r="Q296" s="267">
        <f>IF(AA296="국비100%",N296*100%,IF(AA296="시도비100%",N296*0%,IF(AA296="시군구비100%",N296*0%,IF(AA296="국비30%, 시도비70%",N296*30%,IF(AA296="국비50%, 시도비50%",N296*50%,IF(AA296="시도비50%, 시군구비50%",N296*0%,IF(AA296="국비30%, 시도비35%, 시군구비35%",N296*30%)))))))</f>
        <v>27897</v>
      </c>
      <c r="R296" s="267">
        <f>IF(AA296="국비100%",N296*0%,IF(AA296="시도비100%",N296*100%,IF(AA296="시군구비100%",N296*0%,IF(AA296="국비30%, 시도비70%",N296*70%,IF(AA296="국비50%, 시도비50%",N296*50%,IF(AA296="시도비50%, 시군구비50%",N296*50%,IF(AA296="국비30%, 시도비35%, 시군구비35%",N296*35%)))))))</f>
        <v>65092.999999999993</v>
      </c>
      <c r="S296" s="267">
        <f>IF(AA296="국비100%",N296*0%,IF(AA296="시도비100%",N296*0%,IF(AA296="시군구비100%",N296*100%,IF(AA296="국비30%, 시도비70%",N296*0%,IF(AA296="국비50%, 시도비50%",N296*0%,IF(AA296="시도비50%, 시군구비50%",N296*50%,IF(AA296="국비30%, 시도비35%, 시군구비35%",N296*35%)))))))</f>
        <v>0</v>
      </c>
      <c r="T296" s="267">
        <f>IF(AA296="기타보조금",N296*100%,N296*0%)</f>
        <v>0</v>
      </c>
      <c r="U296" s="267">
        <f>SUM(Q296:T296)</f>
        <v>92990</v>
      </c>
      <c r="V296" s="267">
        <f>IF(AA296="자부담",N296*100%,N296*0%)</f>
        <v>0</v>
      </c>
      <c r="W296" s="267">
        <f>IF(AA296="후원금",N296*100%,N296*0%)</f>
        <v>0</v>
      </c>
      <c r="X296" s="267">
        <f>IF(AA296="수익사업",N296*100%,N296*0%)</f>
        <v>0</v>
      </c>
      <c r="Y296" s="760">
        <f>SUM(U296:X296)</f>
        <v>92990</v>
      </c>
      <c r="Z296" s="274" t="s">
        <v>297</v>
      </c>
      <c r="AA296" s="274" t="s">
        <v>81</v>
      </c>
      <c r="AB296" s="274" t="s">
        <v>23</v>
      </c>
      <c r="AC296" s="257" t="s">
        <v>636</v>
      </c>
    </row>
    <row r="297" spans="1:29" ht="20.100000000000001" customHeight="1" x14ac:dyDescent="0.15">
      <c r="A297" s="108"/>
      <c r="B297" s="108"/>
      <c r="C297" s="108"/>
      <c r="D297" s="267"/>
      <c r="E297" s="267"/>
      <c r="F297" s="267"/>
      <c r="G297" s="298" t="s">
        <v>366</v>
      </c>
      <c r="H297" s="343">
        <f>ROUNDUP(N297/J297,-1)</f>
        <v>24022670</v>
      </c>
      <c r="I297" s="732" t="s">
        <v>22</v>
      </c>
      <c r="J297" s="730">
        <v>4.4999999999999998E-2</v>
      </c>
      <c r="K297" s="731"/>
      <c r="L297" s="629"/>
      <c r="M297" s="705" t="s">
        <v>24</v>
      </c>
      <c r="N297" s="708">
        <v>1081020</v>
      </c>
      <c r="O297" s="267"/>
      <c r="P297" s="276">
        <f t="shared" si="133"/>
        <v>1081020</v>
      </c>
      <c r="Q297" s="267">
        <f>IF(AA297="국비100%",N297*100%,IF(AA297="시도비100%",N297*0%,IF(AA297="시군구비100%",N297*0%,IF(AA297="국비30%, 시도비70%",N297*30%,IF(AA297="국비50%, 시도비50%",N297*50%,IF(AA297="시도비50%, 시군구비50%",N297*0%,IF(AA297="국비30%, 시도비35%, 시군구비35%",N297*30%)))))))</f>
        <v>324306</v>
      </c>
      <c r="R297" s="267">
        <f>IF(AA297="국비100%",N297*0%,IF(AA297="시도비100%",N297*100%,IF(AA297="시군구비100%",N297*0%,IF(AA297="국비30%, 시도비70%",N297*70%,IF(AA297="국비50%, 시도비50%",N297*50%,IF(AA297="시도비50%, 시군구비50%",N297*50%,IF(AA297="국비30%, 시도비35%, 시군구비35%",N297*35%)))))))</f>
        <v>756714</v>
      </c>
      <c r="S297" s="267">
        <f>IF(AA297="국비100%",N297*0%,IF(AA297="시도비100%",N297*0%,IF(AA297="시군구비100%",N297*100%,IF(AA297="국비30%, 시도비70%",N297*0%,IF(AA297="국비50%, 시도비50%",N297*0%,IF(AA297="시도비50%, 시군구비50%",N297*50%,IF(AA297="국비30%, 시도비35%, 시군구비35%",N297*35%)))))))</f>
        <v>0</v>
      </c>
      <c r="T297" s="267">
        <f>IF(AA297="기타보조금",N297*100%,N297*0%)</f>
        <v>0</v>
      </c>
      <c r="U297" s="267">
        <f>SUM(Q297:T297)</f>
        <v>1081020</v>
      </c>
      <c r="V297" s="267">
        <f>IF(AA297="자부담",N297*100%,N297*0%)</f>
        <v>0</v>
      </c>
      <c r="W297" s="267">
        <f>IF(AA297="후원금",N297*100%,N297*0%)</f>
        <v>0</v>
      </c>
      <c r="X297" s="267">
        <f>IF(AA297="수익사업",N297*100%,N297*0%)</f>
        <v>0</v>
      </c>
      <c r="Y297" s="760">
        <f>SUM(U297:X297)</f>
        <v>1081020</v>
      </c>
      <c r="Z297" s="274" t="s">
        <v>297</v>
      </c>
      <c r="AA297" s="274" t="s">
        <v>81</v>
      </c>
      <c r="AB297" s="274" t="s">
        <v>23</v>
      </c>
      <c r="AC297" s="257" t="s">
        <v>636</v>
      </c>
    </row>
    <row r="298" spans="1:29" ht="20.100000000000001" customHeight="1" x14ac:dyDescent="0.15">
      <c r="A298" s="108"/>
      <c r="B298" s="108"/>
      <c r="C298" s="108"/>
      <c r="D298" s="267"/>
      <c r="E298" s="267"/>
      <c r="F298" s="267"/>
      <c r="G298" s="298" t="s">
        <v>375</v>
      </c>
      <c r="H298" s="343">
        <f>ROUNDUP(N298/J298,-1)</f>
        <v>26975160</v>
      </c>
      <c r="I298" s="729" t="s">
        <v>22</v>
      </c>
      <c r="J298" s="730">
        <v>1.6500000000000001E-2</v>
      </c>
      <c r="K298" s="727"/>
      <c r="L298" s="629"/>
      <c r="M298" s="705" t="s">
        <v>24</v>
      </c>
      <c r="N298" s="708">
        <v>445090</v>
      </c>
      <c r="O298" s="267"/>
      <c r="P298" s="276">
        <f t="shared" si="133"/>
        <v>445090</v>
      </c>
      <c r="Q298" s="267">
        <f>IF(AA298="국비100%",N298*100%,IF(AA298="시도비100%",N298*0%,IF(AA298="시군구비100%",N298*0%,IF(AA298="국비30%, 시도비70%",N298*30%,IF(AA298="국비50%, 시도비50%",N298*50%,IF(AA298="시도비50%, 시군구비50%",N298*0%,IF(AA298="국비30%, 시도비35%, 시군구비35%",N298*30%)))))))</f>
        <v>133527</v>
      </c>
      <c r="R298" s="267">
        <f>IF(AA298="국비100%",N298*0%,IF(AA298="시도비100%",N298*100%,IF(AA298="시군구비100%",N298*0%,IF(AA298="국비30%, 시도비70%",N298*70%,IF(AA298="국비50%, 시도비50%",N298*50%,IF(AA298="시도비50%, 시군구비50%",N298*50%,IF(AA298="국비30%, 시도비35%, 시군구비35%",N298*35%)))))))</f>
        <v>311563</v>
      </c>
      <c r="S298" s="267">
        <f>IF(AA298="국비100%",N298*0%,IF(AA298="시도비100%",N298*0%,IF(AA298="시군구비100%",N298*100%,IF(AA298="국비30%, 시도비70%",N298*0%,IF(AA298="국비50%, 시도비50%",N298*0%,IF(AA298="시도비50%, 시군구비50%",N298*50%,IF(AA298="국비30%, 시도비35%, 시군구비35%",N298*35%)))))))</f>
        <v>0</v>
      </c>
      <c r="T298" s="267">
        <f>IF(AA298="기타보조금",N298*100%,N298*0%)</f>
        <v>0</v>
      </c>
      <c r="U298" s="267">
        <f>SUM(Q298:T298)</f>
        <v>445090</v>
      </c>
      <c r="V298" s="267">
        <f>IF(AA298="자부담",N298*100%,N298*0%)</f>
        <v>0</v>
      </c>
      <c r="W298" s="267">
        <f>IF(AA298="후원금",N298*100%,N298*0%)</f>
        <v>0</v>
      </c>
      <c r="X298" s="267">
        <f>IF(AA298="수익사업",N298*100%,N298*0%)</f>
        <v>0</v>
      </c>
      <c r="Y298" s="760">
        <f>SUM(U298:X298)</f>
        <v>445090</v>
      </c>
      <c r="Z298" s="274" t="s">
        <v>297</v>
      </c>
      <c r="AA298" s="274" t="s">
        <v>81</v>
      </c>
      <c r="AB298" s="274" t="s">
        <v>23</v>
      </c>
      <c r="AC298" s="257" t="s">
        <v>636</v>
      </c>
    </row>
    <row r="299" spans="1:29" ht="20.100000000000001" customHeight="1" x14ac:dyDescent="0.15">
      <c r="A299" s="108"/>
      <c r="B299" s="108"/>
      <c r="C299" s="108"/>
      <c r="D299" s="267"/>
      <c r="E299" s="267"/>
      <c r="F299" s="267"/>
      <c r="G299" s="298" t="s">
        <v>369</v>
      </c>
      <c r="H299" s="343">
        <f>ROUNDUP(N299/J299,-1)</f>
        <v>30676280</v>
      </c>
      <c r="I299" s="729" t="s">
        <v>22</v>
      </c>
      <c r="J299" s="728">
        <v>7.6300000000000005E-3</v>
      </c>
      <c r="K299" s="727"/>
      <c r="L299" s="629"/>
      <c r="M299" s="705" t="s">
        <v>24</v>
      </c>
      <c r="N299" s="708">
        <v>234060</v>
      </c>
      <c r="O299" s="267"/>
      <c r="P299" s="276">
        <f t="shared" si="133"/>
        <v>234060</v>
      </c>
      <c r="Q299" s="267">
        <f>IF(AA299="국비100%",N299*100%,IF(AA299="시도비100%",N299*0%,IF(AA299="시군구비100%",N299*0%,IF(AA299="국비30%, 시도비70%",N299*30%,IF(AA299="국비50%, 시도비50%",N299*50%,IF(AA299="시도비50%, 시군구비50%",N299*0%,IF(AA299="국비30%, 시도비35%, 시군구비35%",N299*30%)))))))</f>
        <v>70218</v>
      </c>
      <c r="R299" s="267">
        <f>IF(AA299="국비100%",N299*0%,IF(AA299="시도비100%",N299*100%,IF(AA299="시군구비100%",N299*0%,IF(AA299="국비30%, 시도비70%",N299*70%,IF(AA299="국비50%, 시도비50%",N299*50%,IF(AA299="시도비50%, 시군구비50%",N299*50%,IF(AA299="국비30%, 시도비35%, 시군구비35%",N299*35%)))))))</f>
        <v>163842</v>
      </c>
      <c r="S299" s="267">
        <f>IF(AA299="국비100%",N299*0%,IF(AA299="시도비100%",N299*0%,IF(AA299="시군구비100%",N299*100%,IF(AA299="국비30%, 시도비70%",N299*0%,IF(AA299="국비50%, 시도비50%",N299*0%,IF(AA299="시도비50%, 시군구비50%",N299*50%,IF(AA299="국비30%, 시도비35%, 시군구비35%",N299*35%)))))))</f>
        <v>0</v>
      </c>
      <c r="T299" s="267">
        <f>IF(AA299="기타보조금",N299*100%,N299*0%)</f>
        <v>0</v>
      </c>
      <c r="U299" s="267">
        <f>SUM(Q299:T299)</f>
        <v>234060</v>
      </c>
      <c r="V299" s="267">
        <f>IF(AA299="자부담",N299*100%,N299*0%)</f>
        <v>0</v>
      </c>
      <c r="W299" s="267">
        <f>IF(AA299="후원금",N299*100%,N299*0%)</f>
        <v>0</v>
      </c>
      <c r="X299" s="267">
        <f>IF(AA299="수익사업",N299*100%,N299*0%)</f>
        <v>0</v>
      </c>
      <c r="Y299" s="760">
        <f>SUM(U299:X299)</f>
        <v>234060</v>
      </c>
      <c r="Z299" s="274" t="s">
        <v>297</v>
      </c>
      <c r="AA299" s="274" t="s">
        <v>81</v>
      </c>
      <c r="AB299" s="274" t="s">
        <v>23</v>
      </c>
      <c r="AC299" s="257" t="s">
        <v>636</v>
      </c>
    </row>
    <row r="300" spans="1:29" ht="20.100000000000001" customHeight="1" x14ac:dyDescent="0.15">
      <c r="A300" s="108"/>
      <c r="B300" s="108"/>
      <c r="C300" s="108"/>
      <c r="D300" s="267"/>
      <c r="E300" s="267"/>
      <c r="F300" s="267"/>
      <c r="G300" s="733" t="s">
        <v>172</v>
      </c>
      <c r="H300" s="343"/>
      <c r="I300" s="729"/>
      <c r="J300" s="730"/>
      <c r="K300" s="727"/>
      <c r="L300" s="629"/>
      <c r="M300" s="705"/>
      <c r="N300" s="708"/>
      <c r="O300" s="267">
        <v>5051270</v>
      </c>
      <c r="P300" s="276">
        <f t="shared" si="133"/>
        <v>-5051270</v>
      </c>
      <c r="Q300" s="267"/>
      <c r="R300" s="267"/>
      <c r="S300" s="267"/>
      <c r="T300" s="267"/>
      <c r="U300" s="267"/>
      <c r="V300" s="267"/>
      <c r="W300" s="267"/>
      <c r="X300" s="267"/>
      <c r="Y300" s="760"/>
      <c r="Z300" s="274" t="s">
        <v>294</v>
      </c>
      <c r="AA300" s="274" t="s">
        <v>81</v>
      </c>
      <c r="AB300" s="274" t="s">
        <v>23</v>
      </c>
      <c r="AC300" s="257" t="s">
        <v>636</v>
      </c>
    </row>
    <row r="301" spans="1:29" ht="20.100000000000001" customHeight="1" x14ac:dyDescent="0.15">
      <c r="A301" s="108"/>
      <c r="B301" s="108"/>
      <c r="C301" s="108"/>
      <c r="D301" s="267"/>
      <c r="E301" s="267"/>
      <c r="F301" s="267"/>
      <c r="G301" s="298" t="s">
        <v>377</v>
      </c>
      <c r="H301" s="343">
        <f>ROUNDUP(N301/J301,-1)</f>
        <v>60021000</v>
      </c>
      <c r="I301" s="732" t="s">
        <v>22</v>
      </c>
      <c r="J301" s="730">
        <v>3.4299999999999997E-2</v>
      </c>
      <c r="K301" s="731"/>
      <c r="L301" s="629"/>
      <c r="M301" s="705" t="s">
        <v>24</v>
      </c>
      <c r="N301" s="708">
        <v>2058720</v>
      </c>
      <c r="O301" s="267"/>
      <c r="P301" s="276">
        <f t="shared" si="133"/>
        <v>2058720</v>
      </c>
      <c r="Q301" s="267">
        <f>IF(AA301="국비100%",N301*100%,IF(AA301="시도비100%",N301*0%,IF(AA301="시군구비100%",N301*0%,IF(AA301="국비30%, 시도비70%",N301*30%,IF(AA301="국비50%, 시도비50%",N301*50%,IF(AA301="시도비50%, 시군구비50%",N301*0%,IF(AA301="국비30%, 시도비35%, 시군구비35%",N301*30%)))))))</f>
        <v>617616</v>
      </c>
      <c r="R301" s="267">
        <f>IF(AA301="국비100%",N301*0%,IF(AA301="시도비100%",N301*100%,IF(AA301="시군구비100%",N301*0%,IF(AA301="국비30%, 시도비70%",N301*70%,IF(AA301="국비50%, 시도비50%",N301*50%,IF(AA301="시도비50%, 시군구비50%",N301*50%,IF(AA301="국비30%, 시도비35%, 시군구비35%",N301*35%)))))))</f>
        <v>1441104</v>
      </c>
      <c r="S301" s="267">
        <f>IF(AA301="국비100%",N301*0%,IF(AA301="시도비100%",N301*0%,IF(AA301="시군구비100%",N301*100%,IF(AA301="국비30%, 시도비70%",N301*0%,IF(AA301="국비50%, 시도비50%",N301*0%,IF(AA301="시도비50%, 시군구비50%",N301*50%,IF(AA301="국비30%, 시도비35%, 시군구비35%",N301*35%)))))))</f>
        <v>0</v>
      </c>
      <c r="T301" s="267">
        <f>IF(AA301="기타보조금",N301*100%,N301*0%)</f>
        <v>0</v>
      </c>
      <c r="U301" s="267">
        <f>SUM(Q301:T301)</f>
        <v>2058720</v>
      </c>
      <c r="V301" s="267">
        <f>IF(AA301="자부담",N301*100%,N301*0%)</f>
        <v>0</v>
      </c>
      <c r="W301" s="267">
        <f>IF(AA301="후원금",N301*100%,N301*0%)</f>
        <v>0</v>
      </c>
      <c r="X301" s="267">
        <f>IF(AA301="수익사업",N301*100%,N301*0%)</f>
        <v>0</v>
      </c>
      <c r="Y301" s="760">
        <f>SUM(U301:X301)</f>
        <v>2058720</v>
      </c>
      <c r="Z301" s="274" t="s">
        <v>294</v>
      </c>
      <c r="AA301" s="274" t="s">
        <v>81</v>
      </c>
      <c r="AB301" s="274" t="s">
        <v>23</v>
      </c>
      <c r="AC301" s="257" t="s">
        <v>636</v>
      </c>
    </row>
    <row r="302" spans="1:29" ht="20.100000000000001" customHeight="1" x14ac:dyDescent="0.15">
      <c r="A302" s="108"/>
      <c r="B302" s="108"/>
      <c r="C302" s="108"/>
      <c r="D302" s="267"/>
      <c r="E302" s="267"/>
      <c r="F302" s="267"/>
      <c r="G302" s="298" t="s">
        <v>379</v>
      </c>
      <c r="H302" s="343">
        <f>ROUNDUP(N302/J302,-1)</f>
        <v>2025270</v>
      </c>
      <c r="I302" s="729" t="s">
        <v>22</v>
      </c>
      <c r="J302" s="730">
        <v>0.1152</v>
      </c>
      <c r="K302" s="727"/>
      <c r="L302" s="629"/>
      <c r="M302" s="705" t="s">
        <v>24</v>
      </c>
      <c r="N302" s="708">
        <v>233310</v>
      </c>
      <c r="O302" s="267"/>
      <c r="P302" s="276">
        <f t="shared" si="133"/>
        <v>233310</v>
      </c>
      <c r="Q302" s="267">
        <f>IF(AA302="국비100%",N302*100%,IF(AA302="시도비100%",N302*0%,IF(AA302="시군구비100%",N302*0%,IF(AA302="국비30%, 시도비70%",N302*30%,IF(AA302="국비50%, 시도비50%",N302*50%,IF(AA302="시도비50%, 시군구비50%",N302*0%,IF(AA302="국비30%, 시도비35%, 시군구비35%",N302*30%)))))))</f>
        <v>69993</v>
      </c>
      <c r="R302" s="267">
        <f>IF(AA302="국비100%",N302*0%,IF(AA302="시도비100%",N302*100%,IF(AA302="시군구비100%",N302*0%,IF(AA302="국비30%, 시도비70%",N302*70%,IF(AA302="국비50%, 시도비50%",N302*50%,IF(AA302="시도비50%, 시군구비50%",N302*50%,IF(AA302="국비30%, 시도비35%, 시군구비35%",N302*35%)))))))</f>
        <v>163317</v>
      </c>
      <c r="S302" s="267">
        <f>IF(AA302="국비100%",N302*0%,IF(AA302="시도비100%",N302*0%,IF(AA302="시군구비100%",N302*100%,IF(AA302="국비30%, 시도비70%",N302*0%,IF(AA302="국비50%, 시도비50%",N302*0%,IF(AA302="시도비50%, 시군구비50%",N302*50%,IF(AA302="국비30%, 시도비35%, 시군구비35%",N302*35%)))))))</f>
        <v>0</v>
      </c>
      <c r="T302" s="267">
        <f>IF(AA302="기타보조금",N302*100%,N302*0%)</f>
        <v>0</v>
      </c>
      <c r="U302" s="267">
        <f>SUM(Q302:T302)</f>
        <v>233310</v>
      </c>
      <c r="V302" s="267">
        <f>IF(AA302="자부담",N302*100%,N302*0%)</f>
        <v>0</v>
      </c>
      <c r="W302" s="267">
        <f>IF(AA302="후원금",N302*100%,N302*0%)</f>
        <v>0</v>
      </c>
      <c r="X302" s="267">
        <f>IF(AA302="수익사업",N302*100%,N302*0%)</f>
        <v>0</v>
      </c>
      <c r="Y302" s="760">
        <f>SUM(U302:X302)</f>
        <v>233310</v>
      </c>
      <c r="Z302" s="274" t="s">
        <v>294</v>
      </c>
      <c r="AA302" s="274" t="s">
        <v>81</v>
      </c>
      <c r="AB302" s="274" t="s">
        <v>23</v>
      </c>
      <c r="AC302" s="257" t="s">
        <v>636</v>
      </c>
    </row>
    <row r="303" spans="1:29" ht="20.100000000000001" customHeight="1" x14ac:dyDescent="0.15">
      <c r="A303" s="108"/>
      <c r="B303" s="108"/>
      <c r="C303" s="108"/>
      <c r="D303" s="267"/>
      <c r="E303" s="267"/>
      <c r="F303" s="267"/>
      <c r="G303" s="298" t="s">
        <v>366</v>
      </c>
      <c r="H303" s="343">
        <f>ROUNDUP(N303/J303,-1)</f>
        <v>52421340</v>
      </c>
      <c r="I303" s="732" t="s">
        <v>22</v>
      </c>
      <c r="J303" s="730">
        <v>4.4999999999999998E-2</v>
      </c>
      <c r="K303" s="731"/>
      <c r="L303" s="629"/>
      <c r="M303" s="705" t="s">
        <v>24</v>
      </c>
      <c r="N303" s="708">
        <v>2358960</v>
      </c>
      <c r="O303" s="267"/>
      <c r="P303" s="276">
        <f t="shared" si="133"/>
        <v>2358960</v>
      </c>
      <c r="Q303" s="267">
        <f>IF(AA303="국비100%",N303*100%,IF(AA303="시도비100%",N303*0%,IF(AA303="시군구비100%",N303*0%,IF(AA303="국비30%, 시도비70%",N303*30%,IF(AA303="국비50%, 시도비50%",N303*50%,IF(AA303="시도비50%, 시군구비50%",N303*0%,IF(AA303="국비30%, 시도비35%, 시군구비35%",N303*30%)))))))</f>
        <v>707688</v>
      </c>
      <c r="R303" s="267">
        <f>IF(AA303="국비100%",N303*0%,IF(AA303="시도비100%",N303*100%,IF(AA303="시군구비100%",N303*0%,IF(AA303="국비30%, 시도비70%",N303*70%,IF(AA303="국비50%, 시도비50%",N303*50%,IF(AA303="시도비50%, 시군구비50%",N303*50%,IF(AA303="국비30%, 시도비35%, 시군구비35%",N303*35%)))))))</f>
        <v>1651272</v>
      </c>
      <c r="S303" s="267">
        <f>IF(AA303="국비100%",N303*0%,IF(AA303="시도비100%",N303*0%,IF(AA303="시군구비100%",N303*100%,IF(AA303="국비30%, 시도비70%",N303*0%,IF(AA303="국비50%, 시도비50%",N303*0%,IF(AA303="시도비50%, 시군구비50%",N303*50%,IF(AA303="국비30%, 시도비35%, 시군구비35%",N303*35%)))))))</f>
        <v>0</v>
      </c>
      <c r="T303" s="267">
        <f>IF(AA303="기타보조금",N303*100%,N303*0%)</f>
        <v>0</v>
      </c>
      <c r="U303" s="267">
        <f>SUM(Q303:T303)</f>
        <v>2358960</v>
      </c>
      <c r="V303" s="267">
        <f>IF(AA303="자부담",N303*100%,N303*0%)</f>
        <v>0</v>
      </c>
      <c r="W303" s="267">
        <f>IF(AA303="후원금",N303*100%,N303*0%)</f>
        <v>0</v>
      </c>
      <c r="X303" s="267">
        <f>IF(AA303="수익사업",N303*100%,N303*0%)</f>
        <v>0</v>
      </c>
      <c r="Y303" s="760">
        <f>SUM(U303:X303)</f>
        <v>2358960</v>
      </c>
      <c r="Z303" s="274" t="s">
        <v>294</v>
      </c>
      <c r="AA303" s="274" t="s">
        <v>81</v>
      </c>
      <c r="AB303" s="274" t="s">
        <v>23</v>
      </c>
      <c r="AC303" s="257" t="s">
        <v>636</v>
      </c>
    </row>
    <row r="304" spans="1:29" ht="20.100000000000001" customHeight="1" x14ac:dyDescent="0.15">
      <c r="A304" s="108"/>
      <c r="B304" s="108"/>
      <c r="C304" s="108"/>
      <c r="D304" s="267"/>
      <c r="E304" s="267"/>
      <c r="F304" s="267"/>
      <c r="G304" s="298" t="s">
        <v>375</v>
      </c>
      <c r="H304" s="343">
        <f>ROUNDUP(N304/J304,-1)</f>
        <v>61799400</v>
      </c>
      <c r="I304" s="729" t="s">
        <v>22</v>
      </c>
      <c r="J304" s="730">
        <v>1.6500000000000001E-2</v>
      </c>
      <c r="K304" s="727"/>
      <c r="L304" s="629"/>
      <c r="M304" s="705" t="s">
        <v>24</v>
      </c>
      <c r="N304" s="708">
        <v>1019690</v>
      </c>
      <c r="O304" s="267"/>
      <c r="P304" s="276">
        <f t="shared" si="133"/>
        <v>1019690</v>
      </c>
      <c r="Q304" s="267">
        <f>IF(AA304="국비100%",N304*100%,IF(AA304="시도비100%",N304*0%,IF(AA304="시군구비100%",N304*0%,IF(AA304="국비30%, 시도비70%",N304*30%,IF(AA304="국비50%, 시도비50%",N304*50%,IF(AA304="시도비50%, 시군구비50%",N304*0%,IF(AA304="국비30%, 시도비35%, 시군구비35%",N304*30%)))))))</f>
        <v>305907</v>
      </c>
      <c r="R304" s="267">
        <f>IF(AA304="국비100%",N304*0%,IF(AA304="시도비100%",N304*100%,IF(AA304="시군구비100%",N304*0%,IF(AA304="국비30%, 시도비70%",N304*70%,IF(AA304="국비50%, 시도비50%",N304*50%,IF(AA304="시도비50%, 시군구비50%",N304*50%,IF(AA304="국비30%, 시도비35%, 시군구비35%",N304*35%)))))))</f>
        <v>713783</v>
      </c>
      <c r="S304" s="267">
        <f>IF(AA304="국비100%",N304*0%,IF(AA304="시도비100%",N304*0%,IF(AA304="시군구비100%",N304*100%,IF(AA304="국비30%, 시도비70%",N304*0%,IF(AA304="국비50%, 시도비50%",N304*0%,IF(AA304="시도비50%, 시군구비50%",N304*50%,IF(AA304="국비30%, 시도비35%, 시군구비35%",N304*35%)))))))</f>
        <v>0</v>
      </c>
      <c r="T304" s="267">
        <f>IF(AA304="기타보조금",N304*100%,N304*0%)</f>
        <v>0</v>
      </c>
      <c r="U304" s="267">
        <f>SUM(Q304:T304)</f>
        <v>1019690</v>
      </c>
      <c r="V304" s="267">
        <f>IF(AA304="자부담",N304*100%,N304*0%)</f>
        <v>0</v>
      </c>
      <c r="W304" s="267">
        <f>IF(AA304="후원금",N304*100%,N304*0%)</f>
        <v>0</v>
      </c>
      <c r="X304" s="267">
        <f>IF(AA304="수익사업",N304*100%,N304*0%)</f>
        <v>0</v>
      </c>
      <c r="Y304" s="760">
        <f>SUM(U304:X304)</f>
        <v>1019690</v>
      </c>
      <c r="Z304" s="274" t="s">
        <v>294</v>
      </c>
      <c r="AA304" s="274" t="s">
        <v>81</v>
      </c>
      <c r="AB304" s="274" t="s">
        <v>23</v>
      </c>
      <c r="AC304" s="257" t="s">
        <v>636</v>
      </c>
    </row>
    <row r="305" spans="1:29" ht="20.100000000000001" customHeight="1" x14ac:dyDescent="0.15">
      <c r="A305" s="108"/>
      <c r="B305" s="108"/>
      <c r="C305" s="108"/>
      <c r="D305" s="267"/>
      <c r="E305" s="267"/>
      <c r="F305" s="267"/>
      <c r="G305" s="298" t="s">
        <v>369</v>
      </c>
      <c r="H305" s="343">
        <f>ROUNDUP(N305/J305,-1)</f>
        <v>66753610</v>
      </c>
      <c r="I305" s="729" t="s">
        <v>22</v>
      </c>
      <c r="J305" s="728">
        <v>7.6300000000000005E-3</v>
      </c>
      <c r="K305" s="727"/>
      <c r="L305" s="629"/>
      <c r="M305" s="705" t="s">
        <v>24</v>
      </c>
      <c r="N305" s="708">
        <v>509330</v>
      </c>
      <c r="O305" s="267"/>
      <c r="P305" s="276">
        <f t="shared" si="133"/>
        <v>509330</v>
      </c>
      <c r="Q305" s="267">
        <f>IF(AA305="국비100%",N305*100%,IF(AA305="시도비100%",N305*0%,IF(AA305="시군구비100%",N305*0%,IF(AA305="국비30%, 시도비70%",N305*30%,IF(AA305="국비50%, 시도비50%",N305*50%,IF(AA305="시도비50%, 시군구비50%",N305*0%,IF(AA305="국비30%, 시도비35%, 시군구비35%",N305*30%)))))))</f>
        <v>152799</v>
      </c>
      <c r="R305" s="267">
        <f>IF(AA305="국비100%",N305*0%,IF(AA305="시도비100%",N305*100%,IF(AA305="시군구비100%",N305*0%,IF(AA305="국비30%, 시도비70%",N305*70%,IF(AA305="국비50%, 시도비50%",N305*50%,IF(AA305="시도비50%, 시군구비50%",N305*50%,IF(AA305="국비30%, 시도비35%, 시군구비35%",N305*35%)))))))</f>
        <v>356531</v>
      </c>
      <c r="S305" s="267">
        <f>IF(AA305="국비100%",N305*0%,IF(AA305="시도비100%",N305*0%,IF(AA305="시군구비100%",N305*100%,IF(AA305="국비30%, 시도비70%",N305*0%,IF(AA305="국비50%, 시도비50%",N305*0%,IF(AA305="시도비50%, 시군구비50%",N305*50%,IF(AA305="국비30%, 시도비35%, 시군구비35%",N305*35%)))))))</f>
        <v>0</v>
      </c>
      <c r="T305" s="267">
        <f>IF(AA305="기타보조금",N305*100%,N305*0%)</f>
        <v>0</v>
      </c>
      <c r="U305" s="267">
        <f>SUM(Q305:T305)</f>
        <v>509330</v>
      </c>
      <c r="V305" s="267">
        <f>IF(AA305="자부담",N305*100%,N305*0%)</f>
        <v>0</v>
      </c>
      <c r="W305" s="267">
        <f>IF(AA305="후원금",N305*100%,N305*0%)</f>
        <v>0</v>
      </c>
      <c r="X305" s="267">
        <f>IF(AA305="수익사업",N305*100%,N305*0%)</f>
        <v>0</v>
      </c>
      <c r="Y305" s="760">
        <f>SUM(U305:X305)</f>
        <v>509330</v>
      </c>
      <c r="Z305" s="274" t="s">
        <v>294</v>
      </c>
      <c r="AA305" s="274" t="s">
        <v>81</v>
      </c>
      <c r="AB305" s="274" t="s">
        <v>23</v>
      </c>
      <c r="AC305" s="257" t="s">
        <v>636</v>
      </c>
    </row>
    <row r="306" spans="1:29" ht="20.100000000000001" customHeight="1" x14ac:dyDescent="0.15">
      <c r="A306" s="108"/>
      <c r="B306" s="108"/>
      <c r="C306" s="108"/>
      <c r="D306" s="267"/>
      <c r="E306" s="267"/>
      <c r="F306" s="267"/>
      <c r="G306" s="733" t="s">
        <v>175</v>
      </c>
      <c r="H306" s="343"/>
      <c r="I306" s="729"/>
      <c r="J306" s="730"/>
      <c r="K306" s="727"/>
      <c r="L306" s="629"/>
      <c r="M306" s="705"/>
      <c r="N306" s="708"/>
      <c r="O306" s="267">
        <v>2501540</v>
      </c>
      <c r="P306" s="276">
        <f t="shared" si="133"/>
        <v>-2501540</v>
      </c>
      <c r="Q306" s="267"/>
      <c r="R306" s="267"/>
      <c r="S306" s="267"/>
      <c r="T306" s="267"/>
      <c r="U306" s="267"/>
      <c r="V306" s="267"/>
      <c r="W306" s="267"/>
      <c r="X306" s="267"/>
      <c r="Y306" s="760"/>
      <c r="Z306" s="274" t="s">
        <v>244</v>
      </c>
      <c r="AA306" s="274" t="s">
        <v>81</v>
      </c>
      <c r="AB306" s="274" t="s">
        <v>23</v>
      </c>
      <c r="AC306" s="257" t="s">
        <v>636</v>
      </c>
    </row>
    <row r="307" spans="1:29" ht="20.100000000000001" customHeight="1" x14ac:dyDescent="0.15">
      <c r="A307" s="108"/>
      <c r="B307" s="108"/>
      <c r="C307" s="108"/>
      <c r="D307" s="267"/>
      <c r="E307" s="267"/>
      <c r="F307" s="267"/>
      <c r="G307" s="298" t="s">
        <v>377</v>
      </c>
      <c r="H307" s="343">
        <f>ROUNDUP(N307/J307,-1)</f>
        <v>30597380</v>
      </c>
      <c r="I307" s="732" t="s">
        <v>22</v>
      </c>
      <c r="J307" s="730">
        <v>3.4299999999999997E-2</v>
      </c>
      <c r="K307" s="731"/>
      <c r="L307" s="629"/>
      <c r="M307" s="705" t="s">
        <v>24</v>
      </c>
      <c r="N307" s="708">
        <v>1049490</v>
      </c>
      <c r="O307" s="267"/>
      <c r="P307" s="276">
        <f t="shared" si="133"/>
        <v>1049490</v>
      </c>
      <c r="Q307" s="267">
        <f>IF(AA307="국비100%",N307*100%,IF(AA307="시도비100%",N307*0%,IF(AA307="시군구비100%",N307*0%,IF(AA307="국비30%, 시도비70%",N307*30%,IF(AA307="국비50%, 시도비50%",N307*50%,IF(AA307="시도비50%, 시군구비50%",N307*0%,IF(AA307="국비30%, 시도비35%, 시군구비35%",N307*30%)))))))</f>
        <v>314847</v>
      </c>
      <c r="R307" s="267">
        <f>IF(AA307="국비100%",N307*0%,IF(AA307="시도비100%",N307*100%,IF(AA307="시군구비100%",N307*0%,IF(AA307="국비30%, 시도비70%",N307*70%,IF(AA307="국비50%, 시도비50%",N307*50%,IF(AA307="시도비50%, 시군구비50%",N307*50%,IF(AA307="국비30%, 시도비35%, 시군구비35%",N307*35%)))))))</f>
        <v>734643</v>
      </c>
      <c r="S307" s="267">
        <f>IF(AA307="국비100%",N307*0%,IF(AA307="시도비100%",N307*0%,IF(AA307="시군구비100%",N307*100%,IF(AA307="국비30%, 시도비70%",N307*0%,IF(AA307="국비50%, 시도비50%",N307*0%,IF(AA307="시도비50%, 시군구비50%",N307*50%,IF(AA307="국비30%, 시도비35%, 시군구비35%",N307*35%)))))))</f>
        <v>0</v>
      </c>
      <c r="T307" s="267">
        <f>IF(AA307="기타보조금",N307*100%,N307*0%)</f>
        <v>0</v>
      </c>
      <c r="U307" s="267">
        <f>SUM(Q307:T307)</f>
        <v>1049490</v>
      </c>
      <c r="V307" s="267">
        <f>IF(AA307="자부담",N307*100%,N307*0%)</f>
        <v>0</v>
      </c>
      <c r="W307" s="267">
        <f>IF(AA307="후원금",N307*100%,N307*0%)</f>
        <v>0</v>
      </c>
      <c r="X307" s="267">
        <f>IF(AA307="수익사업",N307*100%,N307*0%)</f>
        <v>0</v>
      </c>
      <c r="Y307" s="760">
        <f>SUM(U307:X307)</f>
        <v>1049490</v>
      </c>
      <c r="Z307" s="274" t="s">
        <v>244</v>
      </c>
      <c r="AA307" s="274" t="s">
        <v>81</v>
      </c>
      <c r="AB307" s="274" t="s">
        <v>23</v>
      </c>
      <c r="AC307" s="257" t="s">
        <v>636</v>
      </c>
    </row>
    <row r="308" spans="1:29" ht="20.100000000000001" customHeight="1" x14ac:dyDescent="0.15">
      <c r="A308" s="108"/>
      <c r="B308" s="108"/>
      <c r="C308" s="108"/>
      <c r="D308" s="267"/>
      <c r="E308" s="267"/>
      <c r="F308" s="267"/>
      <c r="G308" s="298" t="s">
        <v>379</v>
      </c>
      <c r="H308" s="343">
        <f>ROUNDUP(N308/J308,-1)</f>
        <v>1050960</v>
      </c>
      <c r="I308" s="729" t="s">
        <v>22</v>
      </c>
      <c r="J308" s="730">
        <v>0.1152</v>
      </c>
      <c r="K308" s="727"/>
      <c r="L308" s="629"/>
      <c r="M308" s="705" t="s">
        <v>24</v>
      </c>
      <c r="N308" s="708">
        <v>121070</v>
      </c>
      <c r="O308" s="267"/>
      <c r="P308" s="276">
        <f t="shared" si="133"/>
        <v>121070</v>
      </c>
      <c r="Q308" s="267">
        <f>IF(AA308="국비100%",N308*100%,IF(AA308="시도비100%",N308*0%,IF(AA308="시군구비100%",N308*0%,IF(AA308="국비30%, 시도비70%",N308*30%,IF(AA308="국비50%, 시도비50%",N308*50%,IF(AA308="시도비50%, 시군구비50%",N308*0%,IF(AA308="국비30%, 시도비35%, 시군구비35%",N308*30%)))))))</f>
        <v>36321</v>
      </c>
      <c r="R308" s="267">
        <f>IF(AA308="국비100%",N308*0%,IF(AA308="시도비100%",N308*100%,IF(AA308="시군구비100%",N308*0%,IF(AA308="국비30%, 시도비70%",N308*70%,IF(AA308="국비50%, 시도비50%",N308*50%,IF(AA308="시도비50%, 시군구비50%",N308*50%,IF(AA308="국비30%, 시도비35%, 시군구비35%",N308*35%)))))))</f>
        <v>84749</v>
      </c>
      <c r="S308" s="267">
        <f>IF(AA308="국비100%",N308*0%,IF(AA308="시도비100%",N308*0%,IF(AA308="시군구비100%",N308*100%,IF(AA308="국비30%, 시도비70%",N308*0%,IF(AA308="국비50%, 시도비50%",N308*0%,IF(AA308="시도비50%, 시군구비50%",N308*50%,IF(AA308="국비30%, 시도비35%, 시군구비35%",N308*35%)))))))</f>
        <v>0</v>
      </c>
      <c r="T308" s="267">
        <f>IF(AA308="기타보조금",N308*100%,N308*0%)</f>
        <v>0</v>
      </c>
      <c r="U308" s="267">
        <f>SUM(Q308:T308)</f>
        <v>121070</v>
      </c>
      <c r="V308" s="267">
        <f>IF(AA308="자부담",N308*100%,N308*0%)</f>
        <v>0</v>
      </c>
      <c r="W308" s="267">
        <f>IF(AA308="후원금",N308*100%,N308*0%)</f>
        <v>0</v>
      </c>
      <c r="X308" s="267">
        <f>IF(AA308="수익사업",N308*100%,N308*0%)</f>
        <v>0</v>
      </c>
      <c r="Y308" s="760">
        <f>SUM(U308:X308)</f>
        <v>121070</v>
      </c>
      <c r="Z308" s="274" t="s">
        <v>244</v>
      </c>
      <c r="AA308" s="274" t="s">
        <v>81</v>
      </c>
      <c r="AB308" s="274" t="s">
        <v>23</v>
      </c>
      <c r="AC308" s="257" t="s">
        <v>636</v>
      </c>
    </row>
    <row r="309" spans="1:29" ht="20.100000000000001" customHeight="1" x14ac:dyDescent="0.15">
      <c r="A309" s="108"/>
      <c r="B309" s="108"/>
      <c r="C309" s="108"/>
      <c r="D309" s="267"/>
      <c r="E309" s="267"/>
      <c r="F309" s="267"/>
      <c r="G309" s="298" t="s">
        <v>366</v>
      </c>
      <c r="H309" s="343">
        <f>ROUNDUP(N309/J309,-1)</f>
        <v>26332450</v>
      </c>
      <c r="I309" s="732" t="s">
        <v>22</v>
      </c>
      <c r="J309" s="730">
        <v>4.4999999999999998E-2</v>
      </c>
      <c r="K309" s="731"/>
      <c r="L309" s="629"/>
      <c r="M309" s="705" t="s">
        <v>24</v>
      </c>
      <c r="N309" s="708">
        <v>1184960</v>
      </c>
      <c r="O309" s="267"/>
      <c r="P309" s="276">
        <f t="shared" si="133"/>
        <v>1184960</v>
      </c>
      <c r="Q309" s="267">
        <f>IF(AA309="국비100%",N309*100%,IF(AA309="시도비100%",N309*0%,IF(AA309="시군구비100%",N309*0%,IF(AA309="국비30%, 시도비70%",N309*30%,IF(AA309="국비50%, 시도비50%",N309*50%,IF(AA309="시도비50%, 시군구비50%",N309*0%,IF(AA309="국비30%, 시도비35%, 시군구비35%",N309*30%)))))))</f>
        <v>355488</v>
      </c>
      <c r="R309" s="267">
        <f>IF(AA309="국비100%",N309*0%,IF(AA309="시도비100%",N309*100%,IF(AA309="시군구비100%",N309*0%,IF(AA309="국비30%, 시도비70%",N309*70%,IF(AA309="국비50%, 시도비50%",N309*50%,IF(AA309="시도비50%, 시군구비50%",N309*50%,IF(AA309="국비30%, 시도비35%, 시군구비35%",N309*35%)))))))</f>
        <v>829472</v>
      </c>
      <c r="S309" s="267">
        <f>IF(AA309="국비100%",N309*0%,IF(AA309="시도비100%",N309*0%,IF(AA309="시군구비100%",N309*100%,IF(AA309="국비30%, 시도비70%",N309*0%,IF(AA309="국비50%, 시도비50%",N309*0%,IF(AA309="시도비50%, 시군구비50%",N309*50%,IF(AA309="국비30%, 시도비35%, 시군구비35%",N309*35%)))))))</f>
        <v>0</v>
      </c>
      <c r="T309" s="267">
        <f>IF(AA309="기타보조금",N309*100%,N309*0%)</f>
        <v>0</v>
      </c>
      <c r="U309" s="267">
        <f>SUM(Q309:T309)</f>
        <v>1184960</v>
      </c>
      <c r="V309" s="267">
        <f>IF(AA309="자부담",N309*100%,N309*0%)</f>
        <v>0</v>
      </c>
      <c r="W309" s="267">
        <f>IF(AA309="후원금",N309*100%,N309*0%)</f>
        <v>0</v>
      </c>
      <c r="X309" s="267">
        <f>IF(AA309="수익사업",N309*100%,N309*0%)</f>
        <v>0</v>
      </c>
      <c r="Y309" s="760">
        <f>SUM(U309:X309)</f>
        <v>1184960</v>
      </c>
      <c r="Z309" s="274" t="s">
        <v>244</v>
      </c>
      <c r="AA309" s="274" t="s">
        <v>81</v>
      </c>
      <c r="AB309" s="274" t="s">
        <v>23</v>
      </c>
      <c r="AC309" s="257" t="s">
        <v>636</v>
      </c>
    </row>
    <row r="310" spans="1:29" ht="20.100000000000001" customHeight="1" x14ac:dyDescent="0.15">
      <c r="A310" s="108"/>
      <c r="B310" s="108"/>
      <c r="C310" s="108"/>
      <c r="D310" s="267"/>
      <c r="E310" s="267"/>
      <c r="F310" s="267"/>
      <c r="G310" s="298" t="s">
        <v>375</v>
      </c>
      <c r="H310" s="343">
        <f>ROUNDUP(N310/J310,-1)</f>
        <v>23516970</v>
      </c>
      <c r="I310" s="729" t="s">
        <v>22</v>
      </c>
      <c r="J310" s="730">
        <v>1.6500000000000001E-2</v>
      </c>
      <c r="K310" s="727"/>
      <c r="L310" s="629"/>
      <c r="M310" s="705" t="s">
        <v>24</v>
      </c>
      <c r="N310" s="708">
        <v>388030</v>
      </c>
      <c r="O310" s="267"/>
      <c r="P310" s="276">
        <f t="shared" si="133"/>
        <v>388030</v>
      </c>
      <c r="Q310" s="267">
        <f>IF(AA310="국비100%",N310*100%,IF(AA310="시도비100%",N310*0%,IF(AA310="시군구비100%",N310*0%,IF(AA310="국비30%, 시도비70%",N310*30%,IF(AA310="국비50%, 시도비50%",N310*50%,IF(AA310="시도비50%, 시군구비50%",N310*0%,IF(AA310="국비30%, 시도비35%, 시군구비35%",N310*30%)))))))</f>
        <v>116409</v>
      </c>
      <c r="R310" s="267">
        <f>IF(AA310="국비100%",N310*0%,IF(AA310="시도비100%",N310*100%,IF(AA310="시군구비100%",N310*0%,IF(AA310="국비30%, 시도비70%",N310*70%,IF(AA310="국비50%, 시도비50%",N310*50%,IF(AA310="시도비50%, 시군구비50%",N310*50%,IF(AA310="국비30%, 시도비35%, 시군구비35%",N310*35%)))))))</f>
        <v>271621</v>
      </c>
      <c r="S310" s="267">
        <f>IF(AA310="국비100%",N310*0%,IF(AA310="시도비100%",N310*0%,IF(AA310="시군구비100%",N310*100%,IF(AA310="국비30%, 시도비70%",N310*0%,IF(AA310="국비50%, 시도비50%",N310*0%,IF(AA310="시도비50%, 시군구비50%",N310*50%,IF(AA310="국비30%, 시도비35%, 시군구비35%",N310*35%)))))))</f>
        <v>0</v>
      </c>
      <c r="T310" s="267">
        <f>IF(AA310="기타보조금",N310*100%,N310*0%)</f>
        <v>0</v>
      </c>
      <c r="U310" s="267">
        <f>SUM(Q310:T310)</f>
        <v>388030</v>
      </c>
      <c r="V310" s="267">
        <f>IF(AA310="자부담",N310*100%,N310*0%)</f>
        <v>0</v>
      </c>
      <c r="W310" s="267">
        <f>IF(AA310="후원금",N310*100%,N310*0%)</f>
        <v>0</v>
      </c>
      <c r="X310" s="267">
        <f>IF(AA310="수익사업",N310*100%,N310*0%)</f>
        <v>0</v>
      </c>
      <c r="Y310" s="760">
        <f>SUM(U310:X310)</f>
        <v>388030</v>
      </c>
      <c r="Z310" s="274" t="s">
        <v>244</v>
      </c>
      <c r="AA310" s="274" t="s">
        <v>81</v>
      </c>
      <c r="AB310" s="274" t="s">
        <v>23</v>
      </c>
      <c r="AC310" s="257" t="s">
        <v>636</v>
      </c>
    </row>
    <row r="311" spans="1:29" ht="20.100000000000001" customHeight="1" x14ac:dyDescent="0.15">
      <c r="A311" s="108"/>
      <c r="B311" s="108"/>
      <c r="C311" s="108"/>
      <c r="D311" s="267"/>
      <c r="E311" s="267"/>
      <c r="F311" s="267"/>
      <c r="G311" s="298" t="s">
        <v>369</v>
      </c>
      <c r="H311" s="343">
        <f>ROUNDUP(N311/J311,-1)</f>
        <v>23488860</v>
      </c>
      <c r="I311" s="729" t="s">
        <v>22</v>
      </c>
      <c r="J311" s="728">
        <v>7.6300000000000005E-3</v>
      </c>
      <c r="K311" s="727"/>
      <c r="L311" s="629"/>
      <c r="M311" s="705" t="s">
        <v>24</v>
      </c>
      <c r="N311" s="708">
        <v>179220</v>
      </c>
      <c r="O311" s="267"/>
      <c r="P311" s="276">
        <f t="shared" si="133"/>
        <v>179220</v>
      </c>
      <c r="Q311" s="267">
        <f>IF(AA311="국비100%",N311*100%,IF(AA311="시도비100%",N311*0%,IF(AA311="시군구비100%",N311*0%,IF(AA311="국비30%, 시도비70%",N311*30%,IF(AA311="국비50%, 시도비50%",N311*50%,IF(AA311="시도비50%, 시군구비50%",N311*0%,IF(AA311="국비30%, 시도비35%, 시군구비35%",N311*30%)))))))</f>
        <v>53766</v>
      </c>
      <c r="R311" s="267">
        <f>IF(AA311="국비100%",N311*0%,IF(AA311="시도비100%",N311*100%,IF(AA311="시군구비100%",N311*0%,IF(AA311="국비30%, 시도비70%",N311*70%,IF(AA311="국비50%, 시도비50%",N311*50%,IF(AA311="시도비50%, 시군구비50%",N311*50%,IF(AA311="국비30%, 시도비35%, 시군구비35%",N311*35%)))))))</f>
        <v>125453.99999999999</v>
      </c>
      <c r="S311" s="267">
        <f>IF(AA311="국비100%",N311*0%,IF(AA311="시도비100%",N311*0%,IF(AA311="시군구비100%",N311*100%,IF(AA311="국비30%, 시도비70%",N311*0%,IF(AA311="국비50%, 시도비50%",N311*0%,IF(AA311="시도비50%, 시군구비50%",N311*50%,IF(AA311="국비30%, 시도비35%, 시군구비35%",N311*35%)))))))</f>
        <v>0</v>
      </c>
      <c r="T311" s="267">
        <f>IF(AA311="기타보조금",N311*100%,N311*0%)</f>
        <v>0</v>
      </c>
      <c r="U311" s="267">
        <f>SUM(Q311:T311)</f>
        <v>179220</v>
      </c>
      <c r="V311" s="267">
        <f>IF(AA311="자부담",N311*100%,N311*0%)</f>
        <v>0</v>
      </c>
      <c r="W311" s="267">
        <f>IF(AA311="후원금",N311*100%,N311*0%)</f>
        <v>0</v>
      </c>
      <c r="X311" s="267">
        <f>IF(AA311="수익사업",N311*100%,N311*0%)</f>
        <v>0</v>
      </c>
      <c r="Y311" s="760">
        <f>SUM(U311:X311)</f>
        <v>179220</v>
      </c>
      <c r="Z311" s="274" t="s">
        <v>244</v>
      </c>
      <c r="AA311" s="274" t="s">
        <v>81</v>
      </c>
      <c r="AB311" s="274" t="s">
        <v>23</v>
      </c>
      <c r="AC311" s="257" t="s">
        <v>636</v>
      </c>
    </row>
    <row r="312" spans="1:29" ht="20.100000000000001" customHeight="1" x14ac:dyDescent="0.15">
      <c r="A312" s="108"/>
      <c r="B312" s="108"/>
      <c r="C312" s="108"/>
      <c r="D312" s="267"/>
      <c r="E312" s="267"/>
      <c r="F312" s="267"/>
      <c r="G312" s="261" t="s">
        <v>169</v>
      </c>
      <c r="H312" s="217"/>
      <c r="I312" s="337"/>
      <c r="J312" s="338"/>
      <c r="K312" s="335"/>
      <c r="L312" s="334"/>
      <c r="M312" s="278"/>
      <c r="N312" s="735"/>
      <c r="O312" s="267">
        <v>4289840</v>
      </c>
      <c r="P312" s="276">
        <f t="shared" si="133"/>
        <v>-4289840</v>
      </c>
      <c r="Q312" s="267"/>
      <c r="R312" s="267"/>
      <c r="S312" s="267"/>
      <c r="T312" s="267"/>
      <c r="U312" s="267"/>
      <c r="V312" s="267"/>
      <c r="W312" s="267"/>
      <c r="X312" s="267"/>
      <c r="Y312" s="760"/>
      <c r="Z312" s="274" t="s">
        <v>341</v>
      </c>
      <c r="AA312" s="274" t="s">
        <v>81</v>
      </c>
      <c r="AB312" s="274" t="s">
        <v>23</v>
      </c>
      <c r="AC312" s="257" t="s">
        <v>636</v>
      </c>
    </row>
    <row r="313" spans="1:29" ht="20.100000000000001" customHeight="1" x14ac:dyDescent="0.15">
      <c r="A313" s="108"/>
      <c r="B313" s="108"/>
      <c r="C313" s="108"/>
      <c r="D313" s="267"/>
      <c r="E313" s="267"/>
      <c r="F313" s="267"/>
      <c r="G313" s="273" t="s">
        <v>377</v>
      </c>
      <c r="H313" s="343">
        <f>ROUNDUP(N313/J313,-1)</f>
        <v>117082220</v>
      </c>
      <c r="I313" s="336" t="s">
        <v>22</v>
      </c>
      <c r="J313" s="338">
        <v>3.4299999999999997E-2</v>
      </c>
      <c r="K313" s="338"/>
      <c r="L313" s="334"/>
      <c r="M313" s="278" t="s">
        <v>24</v>
      </c>
      <c r="N313" s="217">
        <v>4015920</v>
      </c>
      <c r="O313" s="267"/>
      <c r="P313" s="276">
        <f t="shared" si="133"/>
        <v>4015920</v>
      </c>
      <c r="Q313" s="267">
        <f>IF(AA313="국비100%",N313*100%,IF(AA313="시도비100%",N313*0%,IF(AA313="시군구비100%",N313*0%,IF(AA313="국비30%, 시도비70%",N313*30%,IF(AA313="국비50%, 시도비50%",N313*50%,IF(AA313="시도비50%, 시군구비50%",N313*0%,IF(AA313="국비30%, 시도비35%, 시군구비35%",N313*30%)))))))</f>
        <v>1204776</v>
      </c>
      <c r="R313" s="267">
        <f>IF(AA313="국비100%",N313*0%,IF(AA313="시도비100%",N313*100%,IF(AA313="시군구비100%",N313*0%,IF(AA313="국비30%, 시도비70%",N313*70%,IF(AA313="국비50%, 시도비50%",N313*50%,IF(AA313="시도비50%, 시군구비50%",N313*50%,IF(AA313="국비30%, 시도비35%, 시군구비35%",N313*35%)))))))</f>
        <v>2811144</v>
      </c>
      <c r="S313" s="267">
        <f>IF(AA313="국비100%",N313*0%,IF(AA313="시도비100%",N313*0%,IF(AA313="시군구비100%",N313*100%,IF(AA313="국비30%, 시도비70%",N313*0%,IF(AA313="국비50%, 시도비50%",N313*0%,IF(AA313="시도비50%, 시군구비50%",N313*50%,IF(AA313="국비30%, 시도비35%, 시군구비35%",N313*35%)))))))</f>
        <v>0</v>
      </c>
      <c r="T313" s="267">
        <f>IF(AA313="기타보조금",N313*100%,N313*0%)</f>
        <v>0</v>
      </c>
      <c r="U313" s="267">
        <f>SUM(Q313:T313)</f>
        <v>4015920</v>
      </c>
      <c r="V313" s="267">
        <f>IF(AA313="자부담",N313*100%,N313*0%)</f>
        <v>0</v>
      </c>
      <c r="W313" s="267">
        <f>IF(AA313="후원금",N313*100%,N313*0%)</f>
        <v>0</v>
      </c>
      <c r="X313" s="267">
        <f>IF(AA313="수익사업",N313*100%,N313*0%)</f>
        <v>0</v>
      </c>
      <c r="Y313" s="760">
        <f>SUM(U313:X313)</f>
        <v>4015920</v>
      </c>
      <c r="Z313" s="274" t="s">
        <v>341</v>
      </c>
      <c r="AA313" s="274" t="s">
        <v>81</v>
      </c>
      <c r="AB313" s="274" t="s">
        <v>23</v>
      </c>
      <c r="AC313" s="257" t="s">
        <v>636</v>
      </c>
    </row>
    <row r="314" spans="1:29" ht="20.100000000000001" customHeight="1" x14ac:dyDescent="0.15">
      <c r="A314" s="108"/>
      <c r="B314" s="108"/>
      <c r="C314" s="108"/>
      <c r="D314" s="267"/>
      <c r="E314" s="267"/>
      <c r="F314" s="267"/>
      <c r="G314" s="273" t="s">
        <v>379</v>
      </c>
      <c r="H314" s="343">
        <f>ROUNDUP(N314/J314,-1)</f>
        <v>3968930</v>
      </c>
      <c r="I314" s="734" t="s">
        <v>22</v>
      </c>
      <c r="J314" s="338">
        <v>0.1152</v>
      </c>
      <c r="K314" s="278"/>
      <c r="L314" s="334"/>
      <c r="M314" s="278" t="s">
        <v>24</v>
      </c>
      <c r="N314" s="217">
        <v>457220</v>
      </c>
      <c r="O314" s="267"/>
      <c r="P314" s="276">
        <f t="shared" si="133"/>
        <v>457220</v>
      </c>
      <c r="Q314" s="267">
        <f>IF(AA314="국비100%",N314*100%,IF(AA314="시도비100%",N314*0%,IF(AA314="시군구비100%",N314*0%,IF(AA314="국비30%, 시도비70%",N314*30%,IF(AA314="국비50%, 시도비50%",N314*50%,IF(AA314="시도비50%, 시군구비50%",N314*0%,IF(AA314="국비30%, 시도비35%, 시군구비35%",N314*30%)))))))</f>
        <v>137166</v>
      </c>
      <c r="R314" s="267">
        <f>IF(AA314="국비100%",N314*0%,IF(AA314="시도비100%",N314*100%,IF(AA314="시군구비100%",N314*0%,IF(AA314="국비30%, 시도비70%",N314*70%,IF(AA314="국비50%, 시도비50%",N314*50%,IF(AA314="시도비50%, 시군구비50%",N314*50%,IF(AA314="국비30%, 시도비35%, 시군구비35%",N314*35%)))))))</f>
        <v>320054</v>
      </c>
      <c r="S314" s="267">
        <f>IF(AA314="국비100%",N314*0%,IF(AA314="시도비100%",N314*0%,IF(AA314="시군구비100%",N314*100%,IF(AA314="국비30%, 시도비70%",N314*0%,IF(AA314="국비50%, 시도비50%",N314*0%,IF(AA314="시도비50%, 시군구비50%",N314*50%,IF(AA314="국비30%, 시도비35%, 시군구비35%",N314*35%)))))))</f>
        <v>0</v>
      </c>
      <c r="T314" s="267">
        <f>IF(AA314="기타보조금",N314*100%,N314*0%)</f>
        <v>0</v>
      </c>
      <c r="U314" s="267">
        <f>SUM(Q314:T314)</f>
        <v>457220</v>
      </c>
      <c r="V314" s="267">
        <f>IF(AA314="자부담",N314*100%,N314*0%)</f>
        <v>0</v>
      </c>
      <c r="W314" s="267">
        <f>IF(AA314="후원금",N314*100%,N314*0%)</f>
        <v>0</v>
      </c>
      <c r="X314" s="267">
        <f>IF(AA314="수익사업",N314*100%,N314*0%)</f>
        <v>0</v>
      </c>
      <c r="Y314" s="760">
        <f>SUM(U314:X314)</f>
        <v>457220</v>
      </c>
      <c r="Z314" s="274" t="s">
        <v>341</v>
      </c>
      <c r="AA314" s="274" t="s">
        <v>81</v>
      </c>
      <c r="AB314" s="274" t="s">
        <v>23</v>
      </c>
      <c r="AC314" s="257" t="s">
        <v>636</v>
      </c>
    </row>
    <row r="315" spans="1:29" ht="20.100000000000001" customHeight="1" x14ac:dyDescent="0.15">
      <c r="A315" s="108"/>
      <c r="B315" s="108"/>
      <c r="C315" s="108"/>
      <c r="D315" s="267"/>
      <c r="E315" s="267"/>
      <c r="F315" s="267"/>
      <c r="G315" s="273" t="s">
        <v>366</v>
      </c>
      <c r="H315" s="343">
        <f>ROUNDUP(N315/J315,-1)</f>
        <v>37892230</v>
      </c>
      <c r="I315" s="336" t="s">
        <v>22</v>
      </c>
      <c r="J315" s="338">
        <v>4.4999999999999998E-2</v>
      </c>
      <c r="K315" s="338"/>
      <c r="L315" s="334"/>
      <c r="M315" s="278" t="s">
        <v>24</v>
      </c>
      <c r="N315" s="217">
        <v>1705150</v>
      </c>
      <c r="O315" s="267"/>
      <c r="P315" s="276">
        <f t="shared" si="133"/>
        <v>1705150</v>
      </c>
      <c r="Q315" s="267">
        <f>IF(AA315="국비100%",N315*100%,IF(AA315="시도비100%",N315*0%,IF(AA315="시군구비100%",N315*0%,IF(AA315="국비30%, 시도비70%",N315*30%,IF(AA315="국비50%, 시도비50%",N315*50%,IF(AA315="시도비50%, 시군구비50%",N315*0%,IF(AA315="국비30%, 시도비35%, 시군구비35%",N315*30%)))))))</f>
        <v>511545</v>
      </c>
      <c r="R315" s="267">
        <f>IF(AA315="국비100%",N315*0%,IF(AA315="시도비100%",N315*100%,IF(AA315="시군구비100%",N315*0%,IF(AA315="국비30%, 시도비70%",N315*70%,IF(AA315="국비50%, 시도비50%",N315*50%,IF(AA315="시도비50%, 시군구비50%",N315*50%,IF(AA315="국비30%, 시도비35%, 시군구비35%",N315*35%)))))))</f>
        <v>1193605</v>
      </c>
      <c r="S315" s="267">
        <f>IF(AA315="국비100%",N315*0%,IF(AA315="시도비100%",N315*0%,IF(AA315="시군구비100%",N315*100%,IF(AA315="국비30%, 시도비70%",N315*0%,IF(AA315="국비50%, 시도비50%",N315*0%,IF(AA315="시도비50%, 시군구비50%",N315*50%,IF(AA315="국비30%, 시도비35%, 시군구비35%",N315*35%)))))))</f>
        <v>0</v>
      </c>
      <c r="T315" s="267">
        <f>IF(AA315="기타보조금",N315*100%,N315*0%)</f>
        <v>0</v>
      </c>
      <c r="U315" s="267">
        <f>SUM(Q315:T315)</f>
        <v>1705150</v>
      </c>
      <c r="V315" s="267">
        <f>IF(AA315="자부담",N315*100%,N315*0%)</f>
        <v>0</v>
      </c>
      <c r="W315" s="267">
        <f>IF(AA315="후원금",N315*100%,N315*0%)</f>
        <v>0</v>
      </c>
      <c r="X315" s="267">
        <f>IF(AA315="수익사업",N315*100%,N315*0%)</f>
        <v>0</v>
      </c>
      <c r="Y315" s="760">
        <f>SUM(U315:X315)</f>
        <v>1705150</v>
      </c>
      <c r="Z315" s="274" t="s">
        <v>341</v>
      </c>
      <c r="AA315" s="274" t="s">
        <v>81</v>
      </c>
      <c r="AB315" s="274" t="s">
        <v>23</v>
      </c>
      <c r="AC315" s="257" t="s">
        <v>636</v>
      </c>
    </row>
    <row r="316" spans="1:29" ht="20.100000000000001" customHeight="1" x14ac:dyDescent="0.15">
      <c r="A316" s="108"/>
      <c r="B316" s="108"/>
      <c r="C316" s="108"/>
      <c r="D316" s="267"/>
      <c r="E316" s="267"/>
      <c r="F316" s="267"/>
      <c r="G316" s="273" t="s">
        <v>375</v>
      </c>
      <c r="H316" s="343">
        <f>ROUNDUP(N316/J316,-1)</f>
        <v>144775160</v>
      </c>
      <c r="I316" s="734" t="s">
        <v>22</v>
      </c>
      <c r="J316" s="338">
        <v>1.6500000000000001E-2</v>
      </c>
      <c r="K316" s="278"/>
      <c r="L316" s="334"/>
      <c r="M316" s="278" t="s">
        <v>24</v>
      </c>
      <c r="N316" s="217">
        <v>2388790</v>
      </c>
      <c r="O316" s="267"/>
      <c r="P316" s="276">
        <f t="shared" si="133"/>
        <v>2388790</v>
      </c>
      <c r="Q316" s="267">
        <f>IF(AA316="국비100%",N316*100%,IF(AA316="시도비100%",N316*0%,IF(AA316="시군구비100%",N316*0%,IF(AA316="국비30%, 시도비70%",N316*30%,IF(AA316="국비50%, 시도비50%",N316*50%,IF(AA316="시도비50%, 시군구비50%",N316*0%,IF(AA316="국비30%, 시도비35%, 시군구비35%",N316*30%)))))))</f>
        <v>716637</v>
      </c>
      <c r="R316" s="267">
        <f>IF(AA316="국비100%",N316*0%,IF(AA316="시도비100%",N316*100%,IF(AA316="시군구비100%",N316*0%,IF(AA316="국비30%, 시도비70%",N316*70%,IF(AA316="국비50%, 시도비50%",N316*50%,IF(AA316="시도비50%, 시군구비50%",N316*50%,IF(AA316="국비30%, 시도비35%, 시군구비35%",N316*35%)))))))</f>
        <v>1672153</v>
      </c>
      <c r="S316" s="267">
        <f>IF(AA316="국비100%",N316*0%,IF(AA316="시도비100%",N316*0%,IF(AA316="시군구비100%",N316*100%,IF(AA316="국비30%, 시도비70%",N316*0%,IF(AA316="국비50%, 시도비50%",N316*0%,IF(AA316="시도비50%, 시군구비50%",N316*50%,IF(AA316="국비30%, 시도비35%, 시군구비35%",N316*35%)))))))</f>
        <v>0</v>
      </c>
      <c r="T316" s="267">
        <f>IF(AA316="기타보조금",N316*100%,N316*0%)</f>
        <v>0</v>
      </c>
      <c r="U316" s="267">
        <f>SUM(Q316:T316)</f>
        <v>2388790</v>
      </c>
      <c r="V316" s="267">
        <f>IF(AA316="자부담",N316*100%,N316*0%)</f>
        <v>0</v>
      </c>
      <c r="W316" s="267">
        <f>IF(AA316="후원금",N316*100%,N316*0%)</f>
        <v>0</v>
      </c>
      <c r="X316" s="267">
        <f>IF(AA316="수익사업",N316*100%,N316*0%)</f>
        <v>0</v>
      </c>
      <c r="Y316" s="760">
        <f>SUM(U316:X316)</f>
        <v>2388790</v>
      </c>
      <c r="Z316" s="274" t="s">
        <v>341</v>
      </c>
      <c r="AA316" s="274" t="s">
        <v>81</v>
      </c>
      <c r="AB316" s="274" t="s">
        <v>23</v>
      </c>
      <c r="AC316" s="257" t="s">
        <v>636</v>
      </c>
    </row>
    <row r="317" spans="1:29" ht="20.100000000000001" customHeight="1" x14ac:dyDescent="0.15">
      <c r="A317" s="108"/>
      <c r="B317" s="108"/>
      <c r="C317" s="108"/>
      <c r="D317" s="267"/>
      <c r="E317" s="267"/>
      <c r="F317" s="267"/>
      <c r="G317" s="273" t="s">
        <v>369</v>
      </c>
      <c r="H317" s="343">
        <f>ROUNDUP(N317/J317,-1)</f>
        <v>112875500</v>
      </c>
      <c r="I317" s="734" t="s">
        <v>22</v>
      </c>
      <c r="J317" s="728">
        <v>7.6300000000000005E-3</v>
      </c>
      <c r="K317" s="278"/>
      <c r="L317" s="334"/>
      <c r="M317" s="278" t="s">
        <v>24</v>
      </c>
      <c r="N317" s="217">
        <v>861240</v>
      </c>
      <c r="O317" s="267"/>
      <c r="P317" s="276">
        <f t="shared" si="133"/>
        <v>861240</v>
      </c>
      <c r="Q317" s="267">
        <f>IF(AA317="국비100%",N317*100%,IF(AA317="시도비100%",N317*0%,IF(AA317="시군구비100%",N317*0%,IF(AA317="국비30%, 시도비70%",N317*30%,IF(AA317="국비50%, 시도비50%",N317*50%,IF(AA317="시도비50%, 시군구비50%",N317*0%,IF(AA317="국비30%, 시도비35%, 시군구비35%",N317*30%)))))))</f>
        <v>258372</v>
      </c>
      <c r="R317" s="267">
        <f>IF(AA317="국비100%",N317*0%,IF(AA317="시도비100%",N317*100%,IF(AA317="시군구비100%",N317*0%,IF(AA317="국비30%, 시도비70%",N317*70%,IF(AA317="국비50%, 시도비50%",N317*50%,IF(AA317="시도비50%, 시군구비50%",N317*50%,IF(AA317="국비30%, 시도비35%, 시군구비35%",N317*35%)))))))</f>
        <v>602868</v>
      </c>
      <c r="S317" s="267">
        <f>IF(AA317="국비100%",N317*0%,IF(AA317="시도비100%",N317*0%,IF(AA317="시군구비100%",N317*100%,IF(AA317="국비30%, 시도비70%",N317*0%,IF(AA317="국비50%, 시도비50%",N317*0%,IF(AA317="시도비50%, 시군구비50%",N317*50%,IF(AA317="국비30%, 시도비35%, 시군구비35%",N317*35%)))))))</f>
        <v>0</v>
      </c>
      <c r="T317" s="267">
        <f>IF(AA317="기타보조금",N317*100%,N317*0%)</f>
        <v>0</v>
      </c>
      <c r="U317" s="267">
        <f>SUM(Q317:T317)</f>
        <v>861240</v>
      </c>
      <c r="V317" s="267">
        <f>IF(AA317="자부담",N317*100%,N317*0%)</f>
        <v>0</v>
      </c>
      <c r="W317" s="267">
        <f>IF(AA317="후원금",N317*100%,N317*0%)</f>
        <v>0</v>
      </c>
      <c r="X317" s="267">
        <f>IF(AA317="수익사업",N317*100%,N317*0%)</f>
        <v>0</v>
      </c>
      <c r="Y317" s="760">
        <f>SUM(U317:X317)</f>
        <v>861240</v>
      </c>
      <c r="Z317" s="274" t="s">
        <v>341</v>
      </c>
      <c r="AA317" s="274" t="s">
        <v>81</v>
      </c>
      <c r="AB317" s="274" t="s">
        <v>23</v>
      </c>
      <c r="AC317" s="257" t="s">
        <v>636</v>
      </c>
    </row>
    <row r="318" spans="1:29" ht="20.100000000000001" customHeight="1" x14ac:dyDescent="0.15">
      <c r="A318" s="108"/>
      <c r="B318" s="108"/>
      <c r="C318" s="108"/>
      <c r="D318" s="267"/>
      <c r="E318" s="267"/>
      <c r="F318" s="267"/>
      <c r="G318" s="261" t="s">
        <v>90</v>
      </c>
      <c r="H318" s="271"/>
      <c r="I318" s="259"/>
      <c r="J318" s="271"/>
      <c r="K318" s="259"/>
      <c r="L318" s="271"/>
      <c r="M318" s="271"/>
      <c r="N318" s="319"/>
      <c r="O318" s="389">
        <v>2551850</v>
      </c>
      <c r="P318" s="276">
        <f t="shared" ref="P318:P338" si="134">N318-O318</f>
        <v>-2551850</v>
      </c>
      <c r="Q318" s="267"/>
      <c r="R318" s="267"/>
      <c r="S318" s="267"/>
      <c r="T318" s="267"/>
      <c r="U318" s="267"/>
      <c r="V318" s="267"/>
      <c r="W318" s="267"/>
      <c r="X318" s="267"/>
      <c r="Y318" s="755"/>
      <c r="Z318" s="268" t="s">
        <v>281</v>
      </c>
      <c r="AA318" s="268" t="s">
        <v>600</v>
      </c>
      <c r="AB318" s="268" t="s">
        <v>493</v>
      </c>
      <c r="AC318" s="257" t="s">
        <v>640</v>
      </c>
    </row>
    <row r="319" spans="1:29" ht="20.100000000000001" customHeight="1" x14ac:dyDescent="0.15">
      <c r="A319" s="108"/>
      <c r="B319" s="108"/>
      <c r="C319" s="108"/>
      <c r="D319" s="267"/>
      <c r="E319" s="267"/>
      <c r="F319" s="267"/>
      <c r="G319" s="273" t="s">
        <v>377</v>
      </c>
      <c r="H319" s="217">
        <f>ROUNDUP(N319/J319,-1)</f>
        <v>36141110</v>
      </c>
      <c r="I319" s="340" t="s">
        <v>22</v>
      </c>
      <c r="J319" s="338">
        <v>3.4299999999999997E-2</v>
      </c>
      <c r="K319" s="339"/>
      <c r="L319" s="334"/>
      <c r="M319" s="278" t="s">
        <v>24</v>
      </c>
      <c r="N319" s="183">
        <v>1239640</v>
      </c>
      <c r="O319" s="389"/>
      <c r="P319" s="276">
        <f t="shared" si="134"/>
        <v>1239640</v>
      </c>
      <c r="Q319" s="267">
        <f>IF(AA319="국비100%",N319*100%,IF(AA319="시도비100%",N319*0%,IF(AA319="시군구비100%",N319*0%,IF(AA319="국비30%, 시도비70%",N319*30%,IF(AA319="국비50%, 시도비50%",N319*50%,IF(AA319="시도비50%, 시군구비50%",N319*0%,IF(AA319="국비30%, 시도비35%, 시군구비35%",N319*30%)))))))</f>
        <v>371892</v>
      </c>
      <c r="R319" s="267">
        <f>IF(AA319="국비100%",N319*0%,IF(AA319="시도비100%",N319*100%,IF(AA319="시군구비100%",N319*0%,IF(AA319="국비30%, 시도비70%",N319*70%,IF(AA319="국비50%, 시도비50%",N319*50%,IF(AA319="시도비50%, 시군구비50%",N319*50%,IF(AA319="국비30%, 시도비35%, 시군구비35%",N319*35%)))))))</f>
        <v>433874</v>
      </c>
      <c r="S319" s="267">
        <f>IF(AA319="국비100%",N319*0%,IF(AA319="시도비100%",N319*0%,IF(AA319="시군구비100%",N319*100%,IF(AA319="국비30%, 시도비70%",N319*0%,IF(AA319="국비50%, 시도비50%",N319*0%,IF(AA319="시도비50%, 시군구비50%",N319*50%,IF(AA319="국비30%, 시도비35%, 시군구비35%",N319*35%)))))))</f>
        <v>433874</v>
      </c>
      <c r="T319" s="267">
        <f>IF(AA319="기타보조금",N319*100%,N319*0%)</f>
        <v>0</v>
      </c>
      <c r="U319" s="267">
        <f>SUM(Q319:T319)</f>
        <v>1239640</v>
      </c>
      <c r="V319" s="267">
        <f>IF(AA319="자부담",N319*100%,N319*0%)</f>
        <v>0</v>
      </c>
      <c r="W319" s="267">
        <f>IF(AA319="후원금",N319*100%,N319*0%)</f>
        <v>0</v>
      </c>
      <c r="X319" s="267">
        <f>IF(AA319="수익사업",N319*100%,N319*0%)</f>
        <v>0</v>
      </c>
      <c r="Y319" s="755">
        <f>SUM(U319:X319)</f>
        <v>1239640</v>
      </c>
      <c r="Z319" s="268" t="s">
        <v>281</v>
      </c>
      <c r="AA319" s="268" t="s">
        <v>600</v>
      </c>
      <c r="AB319" s="268" t="s">
        <v>493</v>
      </c>
      <c r="AC319" s="257" t="s">
        <v>640</v>
      </c>
    </row>
    <row r="320" spans="1:29" ht="20.100000000000001" customHeight="1" x14ac:dyDescent="0.15">
      <c r="A320" s="108"/>
      <c r="B320" s="108"/>
      <c r="C320" s="108"/>
      <c r="D320" s="267"/>
      <c r="E320" s="267"/>
      <c r="F320" s="267"/>
      <c r="G320" s="273" t="s">
        <v>379</v>
      </c>
      <c r="H320" s="217">
        <f>ROUNDUP(N320/J320,-1)</f>
        <v>1213720</v>
      </c>
      <c r="I320" s="337" t="s">
        <v>22</v>
      </c>
      <c r="J320" s="338">
        <v>0.1152</v>
      </c>
      <c r="K320" s="335"/>
      <c r="L320" s="334"/>
      <c r="M320" s="278" t="s">
        <v>24</v>
      </c>
      <c r="N320" s="183">
        <v>139820</v>
      </c>
      <c r="O320" s="389"/>
      <c r="P320" s="276">
        <f t="shared" si="134"/>
        <v>139820</v>
      </c>
      <c r="Q320" s="267">
        <f>IF(AA320="국비100%",N320*100%,IF(AA320="시도비100%",N320*0%,IF(AA320="시군구비100%",N320*0%,IF(AA320="국비30%, 시도비70%",N320*30%,IF(AA320="국비50%, 시도비50%",N320*50%,IF(AA320="시도비50%, 시군구비50%",N320*0%,IF(AA320="국비30%, 시도비35%, 시군구비35%",N320*30%)))))))</f>
        <v>41946</v>
      </c>
      <c r="R320" s="267">
        <f>IF(AA320="국비100%",N320*0%,IF(AA320="시도비100%",N320*100%,IF(AA320="시군구비100%",N320*0%,IF(AA320="국비30%, 시도비70%",N320*70%,IF(AA320="국비50%, 시도비50%",N320*50%,IF(AA320="시도비50%, 시군구비50%",N320*50%,IF(AA320="국비30%, 시도비35%, 시군구비35%",N320*35%)))))))</f>
        <v>48937</v>
      </c>
      <c r="S320" s="267">
        <f>IF(AA320="국비100%",N320*0%,IF(AA320="시도비100%",N320*0%,IF(AA320="시군구비100%",N320*100%,IF(AA320="국비30%, 시도비70%",N320*0%,IF(AA320="국비50%, 시도비50%",N320*0%,IF(AA320="시도비50%, 시군구비50%",N320*50%,IF(AA320="국비30%, 시도비35%, 시군구비35%",N320*35%)))))))</f>
        <v>48937</v>
      </c>
      <c r="T320" s="267">
        <f>IF(AA320="기타보조금",N320*100%,N320*0%)</f>
        <v>0</v>
      </c>
      <c r="U320" s="267">
        <f>SUM(Q320:T320)</f>
        <v>139820</v>
      </c>
      <c r="V320" s="267">
        <f>IF(AA320="자부담",N320*100%,N320*0%)</f>
        <v>0</v>
      </c>
      <c r="W320" s="267">
        <f>IF(AA320="후원금",N320*100%,N320*0%)</f>
        <v>0</v>
      </c>
      <c r="X320" s="267">
        <f>IF(AA320="수익사업",N320*100%,N320*0%)</f>
        <v>0</v>
      </c>
      <c r="Y320" s="755">
        <f>SUM(U320:X320)</f>
        <v>139820</v>
      </c>
      <c r="Z320" s="268" t="s">
        <v>281</v>
      </c>
      <c r="AA320" s="268" t="s">
        <v>600</v>
      </c>
      <c r="AB320" s="268" t="s">
        <v>493</v>
      </c>
      <c r="AC320" s="257" t="s">
        <v>640</v>
      </c>
    </row>
    <row r="321" spans="1:29" ht="20.100000000000001" customHeight="1" x14ac:dyDescent="0.15">
      <c r="A321" s="106"/>
      <c r="B321" s="106"/>
      <c r="C321" s="106"/>
      <c r="D321" s="320"/>
      <c r="E321" s="320"/>
      <c r="F321" s="320"/>
      <c r="G321" s="266" t="s">
        <v>366</v>
      </c>
      <c r="H321" s="239">
        <f>ROUNDUP(N321/J321,-1)</f>
        <v>26794670</v>
      </c>
      <c r="I321" s="582" t="s">
        <v>22</v>
      </c>
      <c r="J321" s="583">
        <v>4.4999999999999998E-2</v>
      </c>
      <c r="K321" s="584"/>
      <c r="L321" s="376"/>
      <c r="M321" s="367" t="s">
        <v>24</v>
      </c>
      <c r="N321" s="356">
        <v>1205760</v>
      </c>
      <c r="O321" s="567"/>
      <c r="P321" s="355">
        <f t="shared" si="134"/>
        <v>1205760</v>
      </c>
      <c r="Q321" s="320">
        <f>IF(AA321="국비100%",N321*100%,IF(AA321="시도비100%",N321*0%,IF(AA321="시군구비100%",N321*0%,IF(AA321="국비30%, 시도비70%",N321*30%,IF(AA321="국비50%, 시도비50%",N321*50%,IF(AA321="시도비50%, 시군구비50%",N321*0%,IF(AA321="국비30%, 시도비35%, 시군구비35%",N321*30%)))))))</f>
        <v>361728</v>
      </c>
      <c r="R321" s="320">
        <f>IF(AA321="국비100%",N321*0%,IF(AA321="시도비100%",N321*100%,IF(AA321="시군구비100%",N321*0%,IF(AA321="국비30%, 시도비70%",N321*70%,IF(AA321="국비50%, 시도비50%",N321*50%,IF(AA321="시도비50%, 시군구비50%",N321*50%,IF(AA321="국비30%, 시도비35%, 시군구비35%",N321*35%)))))))</f>
        <v>422016</v>
      </c>
      <c r="S321" s="320">
        <f>IF(AA321="국비100%",N321*0%,IF(AA321="시도비100%",N321*0%,IF(AA321="시군구비100%",N321*100%,IF(AA321="국비30%, 시도비70%",N321*0%,IF(AA321="국비50%, 시도비50%",N321*0%,IF(AA321="시도비50%, 시군구비50%",N321*50%,IF(AA321="국비30%, 시도비35%, 시군구비35%",N321*35%)))))))</f>
        <v>422016</v>
      </c>
      <c r="T321" s="320">
        <f>IF(AA321="기타보조금",N321*100%,N321*0%)</f>
        <v>0</v>
      </c>
      <c r="U321" s="320">
        <f>SUM(Q321:T321)</f>
        <v>1205760</v>
      </c>
      <c r="V321" s="320">
        <f>IF(AA321="자부담",N321*100%,N321*0%)</f>
        <v>0</v>
      </c>
      <c r="W321" s="320">
        <f>IF(AA321="후원금",N321*100%,N321*0%)</f>
        <v>0</v>
      </c>
      <c r="X321" s="320">
        <f>IF(AA321="수익사업",N321*100%,N321*0%)</f>
        <v>0</v>
      </c>
      <c r="Y321" s="755">
        <f>SUM(U321:X321)</f>
        <v>1205760</v>
      </c>
      <c r="Z321" s="268" t="s">
        <v>281</v>
      </c>
      <c r="AA321" s="268" t="s">
        <v>600</v>
      </c>
      <c r="AB321" s="268" t="s">
        <v>493</v>
      </c>
      <c r="AC321" s="257" t="s">
        <v>640</v>
      </c>
    </row>
    <row r="322" spans="1:29" ht="20.100000000000001" customHeight="1" x14ac:dyDescent="0.15">
      <c r="A322" s="112"/>
      <c r="B322" s="112"/>
      <c r="C322" s="112"/>
      <c r="D322" s="286"/>
      <c r="E322" s="286"/>
      <c r="F322" s="286"/>
      <c r="G322" s="285" t="s">
        <v>375</v>
      </c>
      <c r="H322" s="244">
        <f>ROUNDUP(N322/J322,-1)</f>
        <v>31300610</v>
      </c>
      <c r="I322" s="374" t="s">
        <v>22</v>
      </c>
      <c r="J322" s="373">
        <v>1.6500000000000001E-2</v>
      </c>
      <c r="K322" s="372"/>
      <c r="L322" s="371"/>
      <c r="M322" s="237" t="s">
        <v>24</v>
      </c>
      <c r="N322" s="238">
        <v>516460</v>
      </c>
      <c r="O322" s="568"/>
      <c r="P322" s="352">
        <f t="shared" si="134"/>
        <v>516460</v>
      </c>
      <c r="Q322" s="286">
        <f>IF(AA322="국비100%",N322*100%,IF(AA322="시도비100%",N322*0%,IF(AA322="시군구비100%",N322*0%,IF(AA322="국비30%, 시도비70%",N322*30%,IF(AA322="국비50%, 시도비50%",N322*50%,IF(AA322="시도비50%, 시군구비50%",N322*0%,IF(AA322="국비30%, 시도비35%, 시군구비35%",N322*30%)))))))</f>
        <v>154938</v>
      </c>
      <c r="R322" s="286">
        <f>IF(AA322="국비100%",N322*0%,IF(AA322="시도비100%",N322*100%,IF(AA322="시군구비100%",N322*0%,IF(AA322="국비30%, 시도비70%",N322*70%,IF(AA322="국비50%, 시도비50%",N322*50%,IF(AA322="시도비50%, 시군구비50%",N322*50%,IF(AA322="국비30%, 시도비35%, 시군구비35%",N322*35%)))))))</f>
        <v>180761</v>
      </c>
      <c r="S322" s="286">
        <f>IF(AA322="국비100%",N322*0%,IF(AA322="시도비100%",N322*0%,IF(AA322="시군구비100%",N322*100%,IF(AA322="국비30%, 시도비70%",N322*0%,IF(AA322="국비50%, 시도비50%",N322*0%,IF(AA322="시도비50%, 시군구비50%",N322*50%,IF(AA322="국비30%, 시도비35%, 시군구비35%",N322*35%)))))))</f>
        <v>180761</v>
      </c>
      <c r="T322" s="286">
        <f>IF(AA322="기타보조금",N322*100%,N322*0%)</f>
        <v>0</v>
      </c>
      <c r="U322" s="286">
        <f>SUM(Q322:T322)</f>
        <v>516460</v>
      </c>
      <c r="V322" s="286">
        <f>IF(AA322="자부담",N322*100%,N322*0%)</f>
        <v>0</v>
      </c>
      <c r="W322" s="286">
        <f>IF(AA322="후원금",N322*100%,N322*0%)</f>
        <v>0</v>
      </c>
      <c r="X322" s="286">
        <f>IF(AA322="수익사업",N322*100%,N322*0%)</f>
        <v>0</v>
      </c>
      <c r="Y322" s="755">
        <f>SUM(U322:X322)</f>
        <v>516460</v>
      </c>
      <c r="Z322" s="268" t="s">
        <v>281</v>
      </c>
      <c r="AA322" s="268" t="s">
        <v>600</v>
      </c>
      <c r="AB322" s="268" t="s">
        <v>493</v>
      </c>
      <c r="AC322" s="257" t="s">
        <v>640</v>
      </c>
    </row>
    <row r="323" spans="1:29" ht="20.100000000000001" customHeight="1" x14ac:dyDescent="0.15">
      <c r="A323" s="108"/>
      <c r="B323" s="108"/>
      <c r="C323" s="108"/>
      <c r="D323" s="267"/>
      <c r="E323" s="267"/>
      <c r="F323" s="267"/>
      <c r="G323" s="273" t="s">
        <v>369</v>
      </c>
      <c r="H323" s="217">
        <f>ROUNDUP(N323/J323,-1)</f>
        <v>31382590</v>
      </c>
      <c r="I323" s="337" t="s">
        <v>22</v>
      </c>
      <c r="J323" s="336">
        <v>6.43E-3</v>
      </c>
      <c r="K323" s="335"/>
      <c r="L323" s="334"/>
      <c r="M323" s="278" t="s">
        <v>24</v>
      </c>
      <c r="N323" s="183">
        <v>201790</v>
      </c>
      <c r="O323" s="389"/>
      <c r="P323" s="276">
        <f t="shared" si="134"/>
        <v>201790</v>
      </c>
      <c r="Q323" s="267">
        <f>IF(AA323="국비100%",N323*100%,IF(AA323="시도비100%",N323*0%,IF(AA323="시군구비100%",N323*0%,IF(AA323="국비30%, 시도비70%",N323*30%,IF(AA323="국비50%, 시도비50%",N323*50%,IF(AA323="시도비50%, 시군구비50%",N323*0%,IF(AA323="국비30%, 시도비35%, 시군구비35%",N323*30%)))))))</f>
        <v>60537</v>
      </c>
      <c r="R323" s="267">
        <f>IF(AA323="국비100%",N323*0%,IF(AA323="시도비100%",N323*100%,IF(AA323="시군구비100%",N323*0%,IF(AA323="국비30%, 시도비70%",N323*70%,IF(AA323="국비50%, 시도비50%",N323*50%,IF(AA323="시도비50%, 시군구비50%",N323*50%,IF(AA323="국비30%, 시도비35%, 시군구비35%",N323*35%)))))))</f>
        <v>70626.5</v>
      </c>
      <c r="S323" s="267">
        <f>IF(AA323="국비100%",N323*0%,IF(AA323="시도비100%",N323*0%,IF(AA323="시군구비100%",N323*100%,IF(AA323="국비30%, 시도비70%",N323*0%,IF(AA323="국비50%, 시도비50%",N323*0%,IF(AA323="시도비50%, 시군구비50%",N323*50%,IF(AA323="국비30%, 시도비35%, 시군구비35%",N323*35%)))))))</f>
        <v>70626.5</v>
      </c>
      <c r="T323" s="267">
        <f>IF(AA323="기타보조금",N323*100%,N323*0%)</f>
        <v>0</v>
      </c>
      <c r="U323" s="267">
        <f>SUM(Q323:T323)</f>
        <v>201790</v>
      </c>
      <c r="V323" s="267">
        <f>IF(AA323="자부담",N323*100%,N323*0%)</f>
        <v>0</v>
      </c>
      <c r="W323" s="267">
        <f>IF(AA323="후원금",N323*100%,N323*0%)</f>
        <v>0</v>
      </c>
      <c r="X323" s="267">
        <f>IF(AA323="수익사업",N323*100%,N323*0%)</f>
        <v>0</v>
      </c>
      <c r="Y323" s="755">
        <f>SUM(U323:X323)</f>
        <v>201790</v>
      </c>
      <c r="Z323" s="268" t="s">
        <v>281</v>
      </c>
      <c r="AA323" s="268" t="s">
        <v>600</v>
      </c>
      <c r="AB323" s="268" t="s">
        <v>493</v>
      </c>
      <c r="AC323" s="257" t="s">
        <v>640</v>
      </c>
    </row>
    <row r="324" spans="1:29" ht="20.100000000000001" customHeight="1" x14ac:dyDescent="0.15">
      <c r="A324" s="108"/>
      <c r="B324" s="108"/>
      <c r="C324" s="108"/>
      <c r="D324" s="267"/>
      <c r="E324" s="267"/>
      <c r="F324" s="267"/>
      <c r="G324" s="261" t="s">
        <v>566</v>
      </c>
      <c r="H324" s="271"/>
      <c r="I324" s="259"/>
      <c r="J324" s="271"/>
      <c r="K324" s="259"/>
      <c r="L324" s="271"/>
      <c r="M324" s="271"/>
      <c r="N324" s="319"/>
      <c r="O324" s="389">
        <v>59800</v>
      </c>
      <c r="P324" s="276">
        <f t="shared" si="134"/>
        <v>-59800</v>
      </c>
      <c r="Q324" s="267"/>
      <c r="R324" s="267"/>
      <c r="S324" s="267"/>
      <c r="T324" s="267"/>
      <c r="U324" s="267"/>
      <c r="V324" s="267"/>
      <c r="W324" s="267"/>
      <c r="X324" s="267"/>
      <c r="Y324" s="755"/>
      <c r="Z324" s="268" t="s">
        <v>573</v>
      </c>
      <c r="AA324" s="268" t="s">
        <v>600</v>
      </c>
      <c r="AB324" s="268" t="s">
        <v>493</v>
      </c>
      <c r="AC324" s="257" t="s">
        <v>640</v>
      </c>
    </row>
    <row r="325" spans="1:29" ht="20.100000000000001" customHeight="1" x14ac:dyDescent="0.15">
      <c r="A325" s="108"/>
      <c r="B325" s="108"/>
      <c r="C325" s="108"/>
      <c r="D325" s="267"/>
      <c r="E325" s="267"/>
      <c r="F325" s="267"/>
      <c r="G325" s="273" t="s">
        <v>375</v>
      </c>
      <c r="H325" s="217">
        <f>ROUNDUP(N325/J325,-1)</f>
        <v>3163640</v>
      </c>
      <c r="I325" s="337" t="s">
        <v>22</v>
      </c>
      <c r="J325" s="338">
        <v>1.6500000000000001E-2</v>
      </c>
      <c r="K325" s="335"/>
      <c r="L325" s="334"/>
      <c r="M325" s="278" t="s">
        <v>24</v>
      </c>
      <c r="N325" s="183">
        <v>52200</v>
      </c>
      <c r="O325" s="389"/>
      <c r="P325" s="276">
        <f t="shared" si="134"/>
        <v>52200</v>
      </c>
      <c r="Q325" s="267">
        <f>IF(AA325="국비100%",N325*100%,IF(AA325="시도비100%",N325*0%,IF(AA325="시군구비100%",N325*0%,IF(AA325="국비30%, 시도비70%",N325*30%,IF(AA325="국비50%, 시도비50%",N325*50%,IF(AA325="시도비50%, 시군구비50%",N325*0%,IF(AA325="국비30%, 시도비35%, 시군구비35%",N325*30%)))))))</f>
        <v>15660</v>
      </c>
      <c r="R325" s="267">
        <f>IF(AA325="국비100%",N325*0%,IF(AA325="시도비100%",N325*100%,IF(AA325="시군구비100%",N325*0%,IF(AA325="국비30%, 시도비70%",N325*70%,IF(AA325="국비50%, 시도비50%",N325*50%,IF(AA325="시도비50%, 시군구비50%",N325*50%,IF(AA325="국비30%, 시도비35%, 시군구비35%",N325*35%)))))))</f>
        <v>18270</v>
      </c>
      <c r="S325" s="267">
        <f>IF(AA325="국비100%",N325*0%,IF(AA325="시도비100%",N325*0%,IF(AA325="시군구비100%",N325*100%,IF(AA325="국비30%, 시도비70%",N325*0%,IF(AA325="국비50%, 시도비50%",N325*0%,IF(AA325="시도비50%, 시군구비50%",N325*50%,IF(AA325="국비30%, 시도비35%, 시군구비35%",N325*35%)))))))</f>
        <v>18270</v>
      </c>
      <c r="T325" s="267">
        <f>IF(AA325="기타보조금",N325*100%,N325*0%)</f>
        <v>0</v>
      </c>
      <c r="U325" s="267">
        <f>SUM(Q325:T325)</f>
        <v>52200</v>
      </c>
      <c r="V325" s="267">
        <f>IF(AA325="자부담",N325*100%,N325*0%)</f>
        <v>0</v>
      </c>
      <c r="W325" s="267">
        <f>IF(AA325="후원금",N325*100%,N325*0%)</f>
        <v>0</v>
      </c>
      <c r="X325" s="267">
        <f>IF(AA325="수익사업",N325*100%,N325*0%)</f>
        <v>0</v>
      </c>
      <c r="Y325" s="755">
        <f>SUM(U325:X325)</f>
        <v>52200</v>
      </c>
      <c r="Z325" s="268" t="s">
        <v>573</v>
      </c>
      <c r="AA325" s="268" t="s">
        <v>600</v>
      </c>
      <c r="AB325" s="268" t="s">
        <v>493</v>
      </c>
      <c r="AC325" s="257" t="s">
        <v>640</v>
      </c>
    </row>
    <row r="326" spans="1:29" ht="20.100000000000001" customHeight="1" x14ac:dyDescent="0.15">
      <c r="A326" s="108"/>
      <c r="B326" s="108"/>
      <c r="C326" s="108"/>
      <c r="D326" s="267"/>
      <c r="E326" s="267"/>
      <c r="F326" s="267"/>
      <c r="G326" s="273" t="s">
        <v>369</v>
      </c>
      <c r="H326" s="217">
        <f>ROUNDUP(N326/J326,-1)</f>
        <v>3157080</v>
      </c>
      <c r="I326" s="337" t="s">
        <v>22</v>
      </c>
      <c r="J326" s="336">
        <v>6.43E-3</v>
      </c>
      <c r="K326" s="335"/>
      <c r="L326" s="334"/>
      <c r="M326" s="278" t="s">
        <v>24</v>
      </c>
      <c r="N326" s="183">
        <v>20300</v>
      </c>
      <c r="O326" s="389"/>
      <c r="P326" s="276">
        <f t="shared" si="134"/>
        <v>20300</v>
      </c>
      <c r="Q326" s="267">
        <f>IF(AA326="국비100%",N326*100%,IF(AA326="시도비100%",N326*0%,IF(AA326="시군구비100%",N326*0%,IF(AA326="국비30%, 시도비70%",N326*30%,IF(AA326="국비50%, 시도비50%",N326*50%,IF(AA326="시도비50%, 시군구비50%",N326*0%,IF(AA326="국비30%, 시도비35%, 시군구비35%",N326*30%)))))))</f>
        <v>6090</v>
      </c>
      <c r="R326" s="267">
        <f>IF(AA326="국비100%",N326*0%,IF(AA326="시도비100%",N326*100%,IF(AA326="시군구비100%",N326*0%,IF(AA326="국비30%, 시도비70%",N326*70%,IF(AA326="국비50%, 시도비50%",N326*50%,IF(AA326="시도비50%, 시군구비50%",N326*50%,IF(AA326="국비30%, 시도비35%, 시군구비35%",N326*35%)))))))</f>
        <v>7105</v>
      </c>
      <c r="S326" s="267">
        <f>IF(AA326="국비100%",N326*0%,IF(AA326="시도비100%",N326*0%,IF(AA326="시군구비100%",N326*100%,IF(AA326="국비30%, 시도비70%",N326*0%,IF(AA326="국비50%, 시도비50%",N326*0%,IF(AA326="시도비50%, 시군구비50%",N326*50%,IF(AA326="국비30%, 시도비35%, 시군구비35%",N326*35%)))))))</f>
        <v>7105</v>
      </c>
      <c r="T326" s="267">
        <f>IF(AA326="기타보조금",N326*100%,N326*0%)</f>
        <v>0</v>
      </c>
      <c r="U326" s="267">
        <f>SUM(Q326:T326)</f>
        <v>20300</v>
      </c>
      <c r="V326" s="267">
        <f>IF(AA326="자부담",N326*100%,N326*0%)</f>
        <v>0</v>
      </c>
      <c r="W326" s="267">
        <f>IF(AA326="후원금",N326*100%,N326*0%)</f>
        <v>0</v>
      </c>
      <c r="X326" s="267">
        <f>IF(AA326="수익사업",N326*100%,N326*0%)</f>
        <v>0</v>
      </c>
      <c r="Y326" s="755">
        <f>SUM(U326:X326)</f>
        <v>20300</v>
      </c>
      <c r="Z326" s="268" t="s">
        <v>573</v>
      </c>
      <c r="AA326" s="268" t="s">
        <v>600</v>
      </c>
      <c r="AB326" s="268" t="s">
        <v>493</v>
      </c>
      <c r="AC326" s="257" t="s">
        <v>640</v>
      </c>
    </row>
    <row r="327" spans="1:29" ht="20.100000000000001" customHeight="1" x14ac:dyDescent="0.15">
      <c r="A327" s="108"/>
      <c r="B327" s="108"/>
      <c r="C327" s="108"/>
      <c r="D327" s="267"/>
      <c r="E327" s="267"/>
      <c r="F327" s="267"/>
      <c r="G327" s="733" t="s">
        <v>142</v>
      </c>
      <c r="H327" s="617"/>
      <c r="I327" s="619"/>
      <c r="J327" s="617"/>
      <c r="K327" s="619"/>
      <c r="L327" s="617"/>
      <c r="M327" s="617"/>
      <c r="N327" s="386"/>
      <c r="O327" s="389">
        <v>2897220</v>
      </c>
      <c r="P327" s="276">
        <f t="shared" si="134"/>
        <v>-2897220</v>
      </c>
      <c r="Q327" s="267"/>
      <c r="R327" s="267"/>
      <c r="S327" s="267"/>
      <c r="T327" s="267"/>
      <c r="U327" s="267"/>
      <c r="V327" s="267"/>
      <c r="W327" s="267"/>
      <c r="X327" s="267"/>
      <c r="Y327" s="755"/>
      <c r="Z327" s="268" t="s">
        <v>301</v>
      </c>
      <c r="AA327" s="268" t="s">
        <v>412</v>
      </c>
      <c r="AB327" s="268" t="s">
        <v>493</v>
      </c>
      <c r="AC327" s="257" t="s">
        <v>641</v>
      </c>
    </row>
    <row r="328" spans="1:29" ht="20.100000000000001" customHeight="1" x14ac:dyDescent="0.15">
      <c r="A328" s="108"/>
      <c r="B328" s="108"/>
      <c r="C328" s="108"/>
      <c r="D328" s="267"/>
      <c r="E328" s="267"/>
      <c r="F328" s="267"/>
      <c r="G328" s="298" t="s">
        <v>377</v>
      </c>
      <c r="H328" s="343">
        <f>ROUNDUP(N328/J328,-1)</f>
        <v>34735280</v>
      </c>
      <c r="I328" s="732" t="s">
        <v>22</v>
      </c>
      <c r="J328" s="730">
        <v>3.4299999999999997E-2</v>
      </c>
      <c r="K328" s="731"/>
      <c r="L328" s="629"/>
      <c r="M328" s="705" t="s">
        <v>24</v>
      </c>
      <c r="N328" s="342">
        <v>1191420</v>
      </c>
      <c r="O328" s="389"/>
      <c r="P328" s="276">
        <f t="shared" si="134"/>
        <v>1191420</v>
      </c>
      <c r="Q328" s="267">
        <f>IF(AA328="국비100%",N328*100%,IF(AA328="시도비100%",N328*0%,IF(AA328="시군구비100%",N328*0%,IF(AA328="국비30%, 시도비70%",N328*30%,IF(AA328="국비50%, 시도비50%",N328*50%,IF(AA328="시도비50%, 시군구비50%",N328*0%,IF(AA328="국비30%, 시도비35%, 시군구비35%",N328*30%)))))))</f>
        <v>0</v>
      </c>
      <c r="R328" s="267">
        <f>IF(AA328="국비100%",N328*0%,IF(AA328="시도비100%",N328*100%,IF(AA328="시군구비100%",N328*0%,IF(AA328="국비30%, 시도비70%",N328*70%,IF(AA328="국비50%, 시도비50%",N328*50%,IF(AA328="시도비50%, 시군구비50%",N328*50%,IF(AA328="국비30%, 시도비35%, 시군구비35%",N328*35%)))))))</f>
        <v>1191420</v>
      </c>
      <c r="S328" s="267">
        <f>IF(AA328="국비100%",N328*0%,IF(AA328="시도비100%",N328*0%,IF(AA328="시군구비100%",N328*100%,IF(AA328="국비30%, 시도비70%",N328*0%,IF(AA328="국비50%, 시도비50%",N328*0%,IF(AA328="시도비50%, 시군구비50%",N328*50%,IF(AA328="국비30%, 시도비35%, 시군구비35%",N328*35%)))))))</f>
        <v>0</v>
      </c>
      <c r="T328" s="267">
        <f>IF(AA328="기타보조금",N328*100%,N328*0%)</f>
        <v>0</v>
      </c>
      <c r="U328" s="267">
        <f>SUM(Q328:T328)</f>
        <v>1191420</v>
      </c>
      <c r="V328" s="267">
        <f>IF(AA328="자부담",N328*100%,N328*0%)</f>
        <v>0</v>
      </c>
      <c r="W328" s="267">
        <f>IF(AA328="후원금",N328*100%,N328*0%)</f>
        <v>0</v>
      </c>
      <c r="X328" s="267">
        <f>IF(AA328="수익사업",N328*100%,N328*0%)</f>
        <v>0</v>
      </c>
      <c r="Y328" s="755">
        <f>SUM(U328:X328)</f>
        <v>1191420</v>
      </c>
      <c r="Z328" s="268" t="s">
        <v>301</v>
      </c>
      <c r="AA328" s="268" t="s">
        <v>412</v>
      </c>
      <c r="AB328" s="268" t="s">
        <v>493</v>
      </c>
      <c r="AC328" s="257" t="s">
        <v>641</v>
      </c>
    </row>
    <row r="329" spans="1:29" ht="20.100000000000001" customHeight="1" x14ac:dyDescent="0.15">
      <c r="A329" s="108"/>
      <c r="B329" s="108"/>
      <c r="C329" s="108"/>
      <c r="D329" s="267"/>
      <c r="E329" s="267"/>
      <c r="F329" s="267"/>
      <c r="G329" s="298" t="s">
        <v>379</v>
      </c>
      <c r="H329" s="343">
        <f>ROUNDUP(N329/J329,-1)</f>
        <v>1175270</v>
      </c>
      <c r="I329" s="729" t="s">
        <v>22</v>
      </c>
      <c r="J329" s="730">
        <v>0.1152</v>
      </c>
      <c r="K329" s="727"/>
      <c r="L329" s="629"/>
      <c r="M329" s="705" t="s">
        <v>24</v>
      </c>
      <c r="N329" s="342">
        <v>135390</v>
      </c>
      <c r="O329" s="389"/>
      <c r="P329" s="276">
        <f t="shared" si="134"/>
        <v>135390</v>
      </c>
      <c r="Q329" s="267">
        <f>IF(AA329="국비100%",N329*100%,IF(AA329="시도비100%",N329*0%,IF(AA329="시군구비100%",N329*0%,IF(AA329="국비30%, 시도비70%",N329*30%,IF(AA329="국비50%, 시도비50%",N329*50%,IF(AA329="시도비50%, 시군구비50%",N329*0%,IF(AA329="국비30%, 시도비35%, 시군구비35%",N329*30%)))))))</f>
        <v>0</v>
      </c>
      <c r="R329" s="267">
        <f>IF(AA329="국비100%",N329*0%,IF(AA329="시도비100%",N329*100%,IF(AA329="시군구비100%",N329*0%,IF(AA329="국비30%, 시도비70%",N329*70%,IF(AA329="국비50%, 시도비50%",N329*50%,IF(AA329="시도비50%, 시군구비50%",N329*50%,IF(AA329="국비30%, 시도비35%, 시군구비35%",N329*35%)))))))</f>
        <v>135390</v>
      </c>
      <c r="S329" s="267">
        <f>IF(AA329="국비100%",N329*0%,IF(AA329="시도비100%",N329*0%,IF(AA329="시군구비100%",N329*100%,IF(AA329="국비30%, 시도비70%",N329*0%,IF(AA329="국비50%, 시도비50%",N329*0%,IF(AA329="시도비50%, 시군구비50%",N329*50%,IF(AA329="국비30%, 시도비35%, 시군구비35%",N329*35%)))))))</f>
        <v>0</v>
      </c>
      <c r="T329" s="267">
        <f>IF(AA329="기타보조금",N329*100%,N329*0%)</f>
        <v>0</v>
      </c>
      <c r="U329" s="267">
        <f>SUM(Q329:T329)</f>
        <v>135390</v>
      </c>
      <c r="V329" s="267">
        <f>IF(AA329="자부담",N329*100%,N329*0%)</f>
        <v>0</v>
      </c>
      <c r="W329" s="267">
        <f>IF(AA329="후원금",N329*100%,N329*0%)</f>
        <v>0</v>
      </c>
      <c r="X329" s="267">
        <f>IF(AA329="수익사업",N329*100%,N329*0%)</f>
        <v>0</v>
      </c>
      <c r="Y329" s="755">
        <f>SUM(U329:X329)</f>
        <v>135390</v>
      </c>
      <c r="Z329" s="268" t="s">
        <v>301</v>
      </c>
      <c r="AA329" s="268" t="s">
        <v>412</v>
      </c>
      <c r="AB329" s="268" t="s">
        <v>493</v>
      </c>
      <c r="AC329" s="257" t="s">
        <v>641</v>
      </c>
    </row>
    <row r="330" spans="1:29" ht="20.100000000000001" customHeight="1" x14ac:dyDescent="0.15">
      <c r="A330" s="108"/>
      <c r="B330" s="108"/>
      <c r="C330" s="108"/>
      <c r="D330" s="267"/>
      <c r="E330" s="267"/>
      <c r="F330" s="267"/>
      <c r="G330" s="298" t="s">
        <v>366</v>
      </c>
      <c r="H330" s="343">
        <f>ROUNDUP(N330/J330,-1)</f>
        <v>29966670</v>
      </c>
      <c r="I330" s="732" t="s">
        <v>22</v>
      </c>
      <c r="J330" s="730">
        <v>4.4999999999999998E-2</v>
      </c>
      <c r="K330" s="731"/>
      <c r="L330" s="629"/>
      <c r="M330" s="705" t="s">
        <v>24</v>
      </c>
      <c r="N330" s="342">
        <v>1348500</v>
      </c>
      <c r="O330" s="389"/>
      <c r="P330" s="276">
        <f t="shared" si="134"/>
        <v>1348500</v>
      </c>
      <c r="Q330" s="267">
        <f>IF(AA330="국비100%",N330*100%,IF(AA330="시도비100%",N330*0%,IF(AA330="시군구비100%",N330*0%,IF(AA330="국비30%, 시도비70%",N330*30%,IF(AA330="국비50%, 시도비50%",N330*50%,IF(AA330="시도비50%, 시군구비50%",N330*0%,IF(AA330="국비30%, 시도비35%, 시군구비35%",N330*30%)))))))</f>
        <v>0</v>
      </c>
      <c r="R330" s="267">
        <f>IF(AA330="국비100%",N330*0%,IF(AA330="시도비100%",N330*100%,IF(AA330="시군구비100%",N330*0%,IF(AA330="국비30%, 시도비70%",N330*70%,IF(AA330="국비50%, 시도비50%",N330*50%,IF(AA330="시도비50%, 시군구비50%",N330*50%,IF(AA330="국비30%, 시도비35%, 시군구비35%",N330*35%)))))))</f>
        <v>1348500</v>
      </c>
      <c r="S330" s="267">
        <f>IF(AA330="국비100%",N330*0%,IF(AA330="시도비100%",N330*0%,IF(AA330="시군구비100%",N330*100%,IF(AA330="국비30%, 시도비70%",N330*0%,IF(AA330="국비50%, 시도비50%",N330*0%,IF(AA330="시도비50%, 시군구비50%",N330*50%,IF(AA330="국비30%, 시도비35%, 시군구비35%",N330*35%)))))))</f>
        <v>0</v>
      </c>
      <c r="T330" s="267">
        <f>IF(AA330="기타보조금",N330*100%,N330*0%)</f>
        <v>0</v>
      </c>
      <c r="U330" s="267">
        <f>SUM(Q330:T330)</f>
        <v>1348500</v>
      </c>
      <c r="V330" s="267">
        <f>IF(AA330="자부담",N330*100%,N330*0%)</f>
        <v>0</v>
      </c>
      <c r="W330" s="267">
        <f>IF(AA330="후원금",N330*100%,N330*0%)</f>
        <v>0</v>
      </c>
      <c r="X330" s="267">
        <f>IF(AA330="수익사업",N330*100%,N330*0%)</f>
        <v>0</v>
      </c>
      <c r="Y330" s="755">
        <f>SUM(U330:X330)</f>
        <v>1348500</v>
      </c>
      <c r="Z330" s="268" t="s">
        <v>301</v>
      </c>
      <c r="AA330" s="268" t="s">
        <v>412</v>
      </c>
      <c r="AB330" s="268" t="s">
        <v>493</v>
      </c>
      <c r="AC330" s="257" t="s">
        <v>641</v>
      </c>
    </row>
    <row r="331" spans="1:29" ht="20.100000000000001" customHeight="1" x14ac:dyDescent="0.15">
      <c r="A331" s="108"/>
      <c r="B331" s="108"/>
      <c r="C331" s="108"/>
      <c r="D331" s="267"/>
      <c r="E331" s="267"/>
      <c r="F331" s="267"/>
      <c r="G331" s="298" t="s">
        <v>375</v>
      </c>
      <c r="H331" s="343">
        <f>ROUNDUP(N331/J331,-1)</f>
        <v>32827280</v>
      </c>
      <c r="I331" s="729" t="s">
        <v>22</v>
      </c>
      <c r="J331" s="730">
        <v>1.6500000000000001E-2</v>
      </c>
      <c r="K331" s="727"/>
      <c r="L331" s="629"/>
      <c r="M331" s="705" t="s">
        <v>24</v>
      </c>
      <c r="N331" s="342">
        <v>541650</v>
      </c>
      <c r="O331" s="389"/>
      <c r="P331" s="276">
        <f t="shared" si="134"/>
        <v>541650</v>
      </c>
      <c r="Q331" s="267">
        <f>IF(AA331="국비100%",N331*100%,IF(AA331="시도비100%",N331*0%,IF(AA331="시군구비100%",N331*0%,IF(AA331="국비30%, 시도비70%",N331*30%,IF(AA331="국비50%, 시도비50%",N331*50%,IF(AA331="시도비50%, 시군구비50%",N331*0%,IF(AA331="국비30%, 시도비35%, 시군구비35%",N331*30%)))))))</f>
        <v>0</v>
      </c>
      <c r="R331" s="267">
        <f>IF(AA331="국비100%",N331*0%,IF(AA331="시도비100%",N331*100%,IF(AA331="시군구비100%",N331*0%,IF(AA331="국비30%, 시도비70%",N331*70%,IF(AA331="국비50%, 시도비50%",N331*50%,IF(AA331="시도비50%, 시군구비50%",N331*50%,IF(AA331="국비30%, 시도비35%, 시군구비35%",N331*35%)))))))</f>
        <v>541650</v>
      </c>
      <c r="S331" s="267">
        <f>IF(AA331="국비100%",N331*0%,IF(AA331="시도비100%",N331*0%,IF(AA331="시군구비100%",N331*100%,IF(AA331="국비30%, 시도비70%",N331*0%,IF(AA331="국비50%, 시도비50%",N331*0%,IF(AA331="시도비50%, 시군구비50%",N331*50%,IF(AA331="국비30%, 시도비35%, 시군구비35%",N331*35%)))))))</f>
        <v>0</v>
      </c>
      <c r="T331" s="267">
        <f>IF(AA331="기타보조금",N331*100%,N331*0%)</f>
        <v>0</v>
      </c>
      <c r="U331" s="267">
        <f>SUM(Q331:T331)</f>
        <v>541650</v>
      </c>
      <c r="V331" s="267">
        <f>IF(AA331="자부담",N331*100%,N331*0%)</f>
        <v>0</v>
      </c>
      <c r="W331" s="267">
        <f>IF(AA331="후원금",N331*100%,N331*0%)</f>
        <v>0</v>
      </c>
      <c r="X331" s="267">
        <f>IF(AA331="수익사업",N331*100%,N331*0%)</f>
        <v>0</v>
      </c>
      <c r="Y331" s="755">
        <f>SUM(U331:X331)</f>
        <v>541650</v>
      </c>
      <c r="Z331" s="268" t="s">
        <v>301</v>
      </c>
      <c r="AA331" s="268" t="s">
        <v>412</v>
      </c>
      <c r="AB331" s="268" t="s">
        <v>493</v>
      </c>
      <c r="AC331" s="257" t="s">
        <v>641</v>
      </c>
    </row>
    <row r="332" spans="1:29" ht="20.100000000000001" customHeight="1" x14ac:dyDescent="0.15">
      <c r="A332" s="108"/>
      <c r="B332" s="108"/>
      <c r="C332" s="108"/>
      <c r="D332" s="267"/>
      <c r="E332" s="267"/>
      <c r="F332" s="267"/>
      <c r="G332" s="298" t="s">
        <v>369</v>
      </c>
      <c r="H332" s="343">
        <f>ROUNDUP(N332/J332,-1)</f>
        <v>32936240</v>
      </c>
      <c r="I332" s="729" t="s">
        <v>22</v>
      </c>
      <c r="J332" s="728">
        <v>6.43E-3</v>
      </c>
      <c r="K332" s="727"/>
      <c r="L332" s="629"/>
      <c r="M332" s="705" t="s">
        <v>24</v>
      </c>
      <c r="N332" s="342">
        <v>211780</v>
      </c>
      <c r="O332" s="389"/>
      <c r="P332" s="276">
        <f t="shared" si="134"/>
        <v>211780</v>
      </c>
      <c r="Q332" s="267">
        <f>IF(AA332="국비100%",N332*100%,IF(AA332="시도비100%",N332*0%,IF(AA332="시군구비100%",N332*0%,IF(AA332="국비30%, 시도비70%",N332*30%,IF(AA332="국비50%, 시도비50%",N332*50%,IF(AA332="시도비50%, 시군구비50%",N332*0%,IF(AA332="국비30%, 시도비35%, 시군구비35%",N332*30%)))))))</f>
        <v>0</v>
      </c>
      <c r="R332" s="267">
        <f>IF(AA332="국비100%",N332*0%,IF(AA332="시도비100%",N332*100%,IF(AA332="시군구비100%",N332*0%,IF(AA332="국비30%, 시도비70%",N332*70%,IF(AA332="국비50%, 시도비50%",N332*50%,IF(AA332="시도비50%, 시군구비50%",N332*50%,IF(AA332="국비30%, 시도비35%, 시군구비35%",N332*35%)))))))</f>
        <v>211780</v>
      </c>
      <c r="S332" s="267">
        <f>IF(AA332="국비100%",N332*0%,IF(AA332="시도비100%",N332*0%,IF(AA332="시군구비100%",N332*100%,IF(AA332="국비30%, 시도비70%",N332*0%,IF(AA332="국비50%, 시도비50%",N332*0%,IF(AA332="시도비50%, 시군구비50%",N332*50%,IF(AA332="국비30%, 시도비35%, 시군구비35%",N332*35%)))))))</f>
        <v>0</v>
      </c>
      <c r="T332" s="267">
        <f>IF(AA332="기타보조금",N332*100%,N332*0%)</f>
        <v>0</v>
      </c>
      <c r="U332" s="267">
        <f>SUM(Q332:T332)</f>
        <v>211780</v>
      </c>
      <c r="V332" s="267">
        <f>IF(AA332="자부담",N332*100%,N332*0%)</f>
        <v>0</v>
      </c>
      <c r="W332" s="267">
        <f>IF(AA332="후원금",N332*100%,N332*0%)</f>
        <v>0</v>
      </c>
      <c r="X332" s="267">
        <f>IF(AA332="수익사업",N332*100%,N332*0%)</f>
        <v>0</v>
      </c>
      <c r="Y332" s="755">
        <f>SUM(U332:X332)</f>
        <v>211780</v>
      </c>
      <c r="Z332" s="268" t="s">
        <v>301</v>
      </c>
      <c r="AA332" s="268" t="s">
        <v>412</v>
      </c>
      <c r="AB332" s="268" t="s">
        <v>493</v>
      </c>
      <c r="AC332" s="257" t="s">
        <v>641</v>
      </c>
    </row>
    <row r="333" spans="1:29" ht="20.100000000000001" customHeight="1" x14ac:dyDescent="0.15">
      <c r="A333" s="108"/>
      <c r="B333" s="108"/>
      <c r="C333" s="108"/>
      <c r="D333" s="267"/>
      <c r="E333" s="267"/>
      <c r="F333" s="267"/>
      <c r="G333" s="261" t="s">
        <v>572</v>
      </c>
      <c r="H333" s="271"/>
      <c r="I333" s="259"/>
      <c r="J333" s="271"/>
      <c r="K333" s="259"/>
      <c r="L333" s="271"/>
      <c r="M333" s="271"/>
      <c r="N333" s="319"/>
      <c r="O333" s="389">
        <v>2168590</v>
      </c>
      <c r="P333" s="276">
        <f t="shared" si="134"/>
        <v>-2168590</v>
      </c>
      <c r="Q333" s="267"/>
      <c r="R333" s="267"/>
      <c r="S333" s="267"/>
      <c r="T333" s="267"/>
      <c r="U333" s="267"/>
      <c r="V333" s="267"/>
      <c r="W333" s="267"/>
      <c r="X333" s="267"/>
      <c r="Y333" s="755"/>
      <c r="Z333" s="268" t="s">
        <v>241</v>
      </c>
      <c r="AA333" s="268" t="s">
        <v>180</v>
      </c>
      <c r="AB333" s="268" t="s">
        <v>493</v>
      </c>
      <c r="AC333" s="257" t="s">
        <v>642</v>
      </c>
    </row>
    <row r="334" spans="1:29" ht="20.100000000000001" customHeight="1" x14ac:dyDescent="0.15">
      <c r="A334" s="108"/>
      <c r="B334" s="108"/>
      <c r="C334" s="108"/>
      <c r="D334" s="267"/>
      <c r="E334" s="267"/>
      <c r="F334" s="267"/>
      <c r="G334" s="273" t="s">
        <v>377</v>
      </c>
      <c r="H334" s="217">
        <f>ROUNDUP(N334/J334,-1)</f>
        <v>25793880</v>
      </c>
      <c r="I334" s="340" t="s">
        <v>22</v>
      </c>
      <c r="J334" s="338">
        <v>3.4299999999999997E-2</v>
      </c>
      <c r="K334" s="339"/>
      <c r="L334" s="334"/>
      <c r="M334" s="278" t="s">
        <v>24</v>
      </c>
      <c r="N334" s="183">
        <v>884730</v>
      </c>
      <c r="O334" s="389"/>
      <c r="P334" s="276">
        <f t="shared" si="134"/>
        <v>884730</v>
      </c>
      <c r="Q334" s="267">
        <f>IF(AA334="국비100%",N334*100%,IF(AA334="시도비100%",N334*0%,IF(AA334="시군구비100%",N334*0%,IF(AA334="국비30%, 시도비70%",N334*30%,IF(AA334="국비50%, 시도비50%",N334*50%,IF(AA334="시도비50%, 시군구비50%",N334*0%,IF(AA334="국비30%, 시도비35%, 시군구비35%",N334*30%)))))))</f>
        <v>0</v>
      </c>
      <c r="R334" s="267">
        <f>IF(AA334="국비100%",N334*0%,IF(AA334="시도비100%",N334*100%,IF(AA334="시군구비100%",N334*0%,IF(AA334="국비30%, 시도비70%",N334*70%,IF(AA334="국비50%, 시도비50%",N334*50%,IF(AA334="시도비50%, 시군구비50%",N334*50%,IF(AA334="국비30%, 시도비35%, 시군구비35%",N334*35%)))))))</f>
        <v>442365</v>
      </c>
      <c r="S334" s="267">
        <f>IF(AA334="국비100%",N334*0%,IF(AA334="시도비100%",N334*0%,IF(AA334="시군구비100%",N334*100%,IF(AA334="국비30%, 시도비70%",N334*0%,IF(AA334="국비50%, 시도비50%",N334*0%,IF(AA334="시도비50%, 시군구비50%",N334*50%,IF(AA334="국비30%, 시도비35%, 시군구비35%",N334*35%)))))))</f>
        <v>442365</v>
      </c>
      <c r="T334" s="267">
        <f>IF(AA334="기타보조금",N334*100%,N334*0%)</f>
        <v>0</v>
      </c>
      <c r="U334" s="267">
        <f>SUM(Q334:T334)</f>
        <v>884730</v>
      </c>
      <c r="V334" s="267">
        <f>IF(AA334="자부담",N334*100%,N334*0%)</f>
        <v>0</v>
      </c>
      <c r="W334" s="267">
        <f>IF(AA334="후원금",N334*100%,N334*0%)</f>
        <v>0</v>
      </c>
      <c r="X334" s="267">
        <f>IF(AA334="수익사업",N334*100%,N334*0%)</f>
        <v>0</v>
      </c>
      <c r="Y334" s="755">
        <f>SUM(U334:X334)</f>
        <v>884730</v>
      </c>
      <c r="Z334" s="268" t="s">
        <v>241</v>
      </c>
      <c r="AA334" s="268" t="s">
        <v>180</v>
      </c>
      <c r="AB334" s="268" t="s">
        <v>493</v>
      </c>
      <c r="AC334" s="257" t="s">
        <v>642</v>
      </c>
    </row>
    <row r="335" spans="1:29" ht="20.100000000000001" customHeight="1" x14ac:dyDescent="0.15">
      <c r="A335" s="108"/>
      <c r="B335" s="108"/>
      <c r="C335" s="108"/>
      <c r="D335" s="267"/>
      <c r="E335" s="267"/>
      <c r="F335" s="267"/>
      <c r="G335" s="273" t="s">
        <v>379</v>
      </c>
      <c r="H335" s="217">
        <f>ROUNDUP(N335/J335,-1)</f>
        <v>884210</v>
      </c>
      <c r="I335" s="337" t="s">
        <v>22</v>
      </c>
      <c r="J335" s="338">
        <v>0.1152</v>
      </c>
      <c r="K335" s="335"/>
      <c r="L335" s="334"/>
      <c r="M335" s="278" t="s">
        <v>24</v>
      </c>
      <c r="N335" s="183">
        <v>101860</v>
      </c>
      <c r="O335" s="389"/>
      <c r="P335" s="276">
        <f t="shared" si="134"/>
        <v>101860</v>
      </c>
      <c r="Q335" s="267">
        <f>IF(AA335="국비100%",N335*100%,IF(AA335="시도비100%",N335*0%,IF(AA335="시군구비100%",N335*0%,IF(AA335="국비30%, 시도비70%",N335*30%,IF(AA335="국비50%, 시도비50%",N335*50%,IF(AA335="시도비50%, 시군구비50%",N335*0%,IF(AA335="국비30%, 시도비35%, 시군구비35%",N335*30%)))))))</f>
        <v>0</v>
      </c>
      <c r="R335" s="267">
        <f>IF(AA335="국비100%",N335*0%,IF(AA335="시도비100%",N335*100%,IF(AA335="시군구비100%",N335*0%,IF(AA335="국비30%, 시도비70%",N335*70%,IF(AA335="국비50%, 시도비50%",N335*50%,IF(AA335="시도비50%, 시군구비50%",N335*50%,IF(AA335="국비30%, 시도비35%, 시군구비35%",N335*35%)))))))</f>
        <v>50930</v>
      </c>
      <c r="S335" s="267">
        <f>IF(AA335="국비100%",N335*0%,IF(AA335="시도비100%",N335*0%,IF(AA335="시군구비100%",N335*100%,IF(AA335="국비30%, 시도비70%",N335*0%,IF(AA335="국비50%, 시도비50%",N335*0%,IF(AA335="시도비50%, 시군구비50%",N335*50%,IF(AA335="국비30%, 시도비35%, 시군구비35%",N335*35%)))))))</f>
        <v>50930</v>
      </c>
      <c r="T335" s="267">
        <f>IF(AA335="기타보조금",N335*100%,N335*0%)</f>
        <v>0</v>
      </c>
      <c r="U335" s="267">
        <f>SUM(Q335:T335)</f>
        <v>101860</v>
      </c>
      <c r="V335" s="267">
        <f>IF(AA335="자부담",N335*100%,N335*0%)</f>
        <v>0</v>
      </c>
      <c r="W335" s="267">
        <f>IF(AA335="후원금",N335*100%,N335*0%)</f>
        <v>0</v>
      </c>
      <c r="X335" s="267">
        <f>IF(AA335="수익사업",N335*100%,N335*0%)</f>
        <v>0</v>
      </c>
      <c r="Y335" s="755">
        <f>SUM(U335:X335)</f>
        <v>101860</v>
      </c>
      <c r="Z335" s="268" t="s">
        <v>241</v>
      </c>
      <c r="AA335" s="268" t="s">
        <v>180</v>
      </c>
      <c r="AB335" s="268" t="s">
        <v>493</v>
      </c>
      <c r="AC335" s="257" t="s">
        <v>642</v>
      </c>
    </row>
    <row r="336" spans="1:29" ht="20.100000000000001" customHeight="1" x14ac:dyDescent="0.15">
      <c r="A336" s="108"/>
      <c r="B336" s="108"/>
      <c r="C336" s="108"/>
      <c r="D336" s="267"/>
      <c r="E336" s="267"/>
      <c r="F336" s="267"/>
      <c r="G336" s="273" t="s">
        <v>366</v>
      </c>
      <c r="H336" s="217">
        <f>ROUNDUP(N336/J336,-1)</f>
        <v>25793780</v>
      </c>
      <c r="I336" s="340" t="s">
        <v>22</v>
      </c>
      <c r="J336" s="338">
        <v>4.4999999999999998E-2</v>
      </c>
      <c r="K336" s="339"/>
      <c r="L336" s="334"/>
      <c r="M336" s="278" t="s">
        <v>24</v>
      </c>
      <c r="N336" s="183">
        <v>1160720</v>
      </c>
      <c r="O336" s="389"/>
      <c r="P336" s="276">
        <f t="shared" si="134"/>
        <v>1160720</v>
      </c>
      <c r="Q336" s="267">
        <f>IF(AA336="국비100%",N336*100%,IF(AA336="시도비100%",N336*0%,IF(AA336="시군구비100%",N336*0%,IF(AA336="국비30%, 시도비70%",N336*30%,IF(AA336="국비50%, 시도비50%",N336*50%,IF(AA336="시도비50%, 시군구비50%",N336*0%,IF(AA336="국비30%, 시도비35%, 시군구비35%",N336*30%)))))))</f>
        <v>0</v>
      </c>
      <c r="R336" s="267">
        <f>IF(AA336="국비100%",N336*0%,IF(AA336="시도비100%",N336*100%,IF(AA336="시군구비100%",N336*0%,IF(AA336="국비30%, 시도비70%",N336*70%,IF(AA336="국비50%, 시도비50%",N336*50%,IF(AA336="시도비50%, 시군구비50%",N336*50%,IF(AA336="국비30%, 시도비35%, 시군구비35%",N336*35%)))))))</f>
        <v>580360</v>
      </c>
      <c r="S336" s="267">
        <f>IF(AA336="국비100%",N336*0%,IF(AA336="시도비100%",N336*0%,IF(AA336="시군구비100%",N336*100%,IF(AA336="국비30%, 시도비70%",N336*0%,IF(AA336="국비50%, 시도비50%",N336*0%,IF(AA336="시도비50%, 시군구비50%",N336*50%,IF(AA336="국비30%, 시도비35%, 시군구비35%",N336*35%)))))))</f>
        <v>580360</v>
      </c>
      <c r="T336" s="267">
        <f>IF(AA336="기타보조금",N336*100%,N336*0%)</f>
        <v>0</v>
      </c>
      <c r="U336" s="267">
        <f>SUM(Q336:T336)</f>
        <v>1160720</v>
      </c>
      <c r="V336" s="267">
        <f>IF(AA336="자부담",N336*100%,N336*0%)</f>
        <v>0</v>
      </c>
      <c r="W336" s="267">
        <f>IF(AA336="후원금",N336*100%,N336*0%)</f>
        <v>0</v>
      </c>
      <c r="X336" s="267">
        <f>IF(AA336="수익사업",N336*100%,N336*0%)</f>
        <v>0</v>
      </c>
      <c r="Y336" s="755">
        <f>SUM(U336:X336)</f>
        <v>1160720</v>
      </c>
      <c r="Z336" s="268" t="s">
        <v>241</v>
      </c>
      <c r="AA336" s="268" t="s">
        <v>180</v>
      </c>
      <c r="AB336" s="268" t="s">
        <v>493</v>
      </c>
      <c r="AC336" s="257" t="s">
        <v>642</v>
      </c>
    </row>
    <row r="337" spans="1:29" ht="20.100000000000001" customHeight="1" x14ac:dyDescent="0.15">
      <c r="A337" s="108"/>
      <c r="B337" s="108"/>
      <c r="C337" s="108"/>
      <c r="D337" s="267"/>
      <c r="E337" s="267"/>
      <c r="F337" s="267"/>
      <c r="G337" s="273" t="s">
        <v>375</v>
      </c>
      <c r="H337" s="217">
        <f>ROUNDUP(N337/J337,-1)</f>
        <v>26322430</v>
      </c>
      <c r="I337" s="337" t="s">
        <v>22</v>
      </c>
      <c r="J337" s="338">
        <v>1.6500000000000001E-2</v>
      </c>
      <c r="K337" s="335"/>
      <c r="L337" s="334"/>
      <c r="M337" s="278" t="s">
        <v>24</v>
      </c>
      <c r="N337" s="183">
        <v>434320</v>
      </c>
      <c r="O337" s="389"/>
      <c r="P337" s="276">
        <f t="shared" si="134"/>
        <v>434320</v>
      </c>
      <c r="Q337" s="267">
        <f>IF(AA337="국비100%",N337*100%,IF(AA337="시도비100%",N337*0%,IF(AA337="시군구비100%",N337*0%,IF(AA337="국비30%, 시도비70%",N337*30%,IF(AA337="국비50%, 시도비50%",N337*50%,IF(AA337="시도비50%, 시군구비50%",N337*0%,IF(AA337="국비30%, 시도비35%, 시군구비35%",N337*30%)))))))</f>
        <v>0</v>
      </c>
      <c r="R337" s="267">
        <f>IF(AA337="국비100%",N337*0%,IF(AA337="시도비100%",N337*100%,IF(AA337="시군구비100%",N337*0%,IF(AA337="국비30%, 시도비70%",N337*70%,IF(AA337="국비50%, 시도비50%",N337*50%,IF(AA337="시도비50%, 시군구비50%",N337*50%,IF(AA337="국비30%, 시도비35%, 시군구비35%",N337*35%)))))))</f>
        <v>217160</v>
      </c>
      <c r="S337" s="267">
        <f>IF(AA337="국비100%",N337*0%,IF(AA337="시도비100%",N337*0%,IF(AA337="시군구비100%",N337*100%,IF(AA337="국비30%, 시도비70%",N337*0%,IF(AA337="국비50%, 시도비50%",N337*0%,IF(AA337="시도비50%, 시군구비50%",N337*50%,IF(AA337="국비30%, 시도비35%, 시군구비35%",N337*35%)))))))</f>
        <v>217160</v>
      </c>
      <c r="T337" s="267">
        <f>IF(AA337="기타보조금",N337*100%,N337*0%)</f>
        <v>0</v>
      </c>
      <c r="U337" s="267">
        <f>SUM(Q337:T337)</f>
        <v>434320</v>
      </c>
      <c r="V337" s="267">
        <f>IF(AA337="자부담",N337*100%,N337*0%)</f>
        <v>0</v>
      </c>
      <c r="W337" s="267">
        <f>IF(AA337="후원금",N337*100%,N337*0%)</f>
        <v>0</v>
      </c>
      <c r="X337" s="267">
        <f>IF(AA337="수익사업",N337*100%,N337*0%)</f>
        <v>0</v>
      </c>
      <c r="Y337" s="755">
        <f>SUM(U337:X337)</f>
        <v>434320</v>
      </c>
      <c r="Z337" s="268" t="s">
        <v>241</v>
      </c>
      <c r="AA337" s="268" t="s">
        <v>180</v>
      </c>
      <c r="AB337" s="268" t="s">
        <v>493</v>
      </c>
      <c r="AC337" s="257" t="s">
        <v>642</v>
      </c>
    </row>
    <row r="338" spans="1:29" ht="20.100000000000001" customHeight="1" x14ac:dyDescent="0.15">
      <c r="A338" s="108"/>
      <c r="B338" s="108"/>
      <c r="C338" s="108"/>
      <c r="D338" s="267"/>
      <c r="E338" s="267"/>
      <c r="F338" s="267"/>
      <c r="G338" s="273" t="s">
        <v>369</v>
      </c>
      <c r="H338" s="239">
        <f>ROUNDUP(N338/J338,-1)</f>
        <v>26309490</v>
      </c>
      <c r="I338" s="423" t="s">
        <v>22</v>
      </c>
      <c r="J338" s="336">
        <v>6.43E-3</v>
      </c>
      <c r="K338" s="377"/>
      <c r="L338" s="376"/>
      <c r="M338" s="367" t="s">
        <v>24</v>
      </c>
      <c r="N338" s="356">
        <v>169170</v>
      </c>
      <c r="O338" s="389"/>
      <c r="P338" s="276">
        <f t="shared" si="134"/>
        <v>169170</v>
      </c>
      <c r="Q338" s="267">
        <f>IF(AA338="국비100%",N338*100%,IF(AA338="시도비100%",N338*0%,IF(AA338="시군구비100%",N338*0%,IF(AA338="국비30%, 시도비70%",N338*30%,IF(AA338="국비50%, 시도비50%",N338*50%,IF(AA338="시도비50%, 시군구비50%",N338*0%,IF(AA338="국비30%, 시도비35%, 시군구비35%",N338*30%)))))))</f>
        <v>0</v>
      </c>
      <c r="R338" s="267">
        <f>IF(AA338="국비100%",N338*0%,IF(AA338="시도비100%",N338*100%,IF(AA338="시군구비100%",N338*0%,IF(AA338="국비30%, 시도비70%",N338*70%,IF(AA338="국비50%, 시도비50%",N338*50%,IF(AA338="시도비50%, 시군구비50%",N338*50%,IF(AA338="국비30%, 시도비35%, 시군구비35%",N338*35%)))))))</f>
        <v>84585</v>
      </c>
      <c r="S338" s="267">
        <f>IF(AA338="국비100%",N338*0%,IF(AA338="시도비100%",N338*0%,IF(AA338="시군구비100%",N338*100%,IF(AA338="국비30%, 시도비70%",N338*0%,IF(AA338="국비50%, 시도비50%",N338*0%,IF(AA338="시도비50%, 시군구비50%",N338*50%,IF(AA338="국비30%, 시도비35%, 시군구비35%",N338*35%)))))))</f>
        <v>84585</v>
      </c>
      <c r="T338" s="267">
        <f>IF(AA338="기타보조금",N338*100%,N338*0%)</f>
        <v>0</v>
      </c>
      <c r="U338" s="267">
        <f>SUM(Q338:T338)</f>
        <v>169170</v>
      </c>
      <c r="V338" s="267">
        <f>IF(AA338="자부담",N338*100%,N338*0%)</f>
        <v>0</v>
      </c>
      <c r="W338" s="267">
        <f>IF(AA338="후원금",N338*100%,N338*0%)</f>
        <v>0</v>
      </c>
      <c r="X338" s="267">
        <f>IF(AA338="수익사업",N338*100%,N338*0%)</f>
        <v>0</v>
      </c>
      <c r="Y338" s="755">
        <f>SUM(U338:X338)</f>
        <v>169170</v>
      </c>
      <c r="Z338" s="268" t="s">
        <v>241</v>
      </c>
      <c r="AA338" s="268" t="s">
        <v>180</v>
      </c>
      <c r="AB338" s="268" t="s">
        <v>493</v>
      </c>
      <c r="AC338" s="257" t="s">
        <v>642</v>
      </c>
    </row>
    <row r="339" spans="1:29" ht="20.100000000000001" customHeight="1" x14ac:dyDescent="0.15">
      <c r="A339" s="108"/>
      <c r="B339" s="108"/>
      <c r="C339" s="114" t="s">
        <v>347</v>
      </c>
      <c r="D339" s="293">
        <f>SUM(N340:N358)</f>
        <v>14647340</v>
      </c>
      <c r="E339" s="293">
        <v>7670000</v>
      </c>
      <c r="F339" s="293">
        <f>SUM(D339-E339)</f>
        <v>6977340</v>
      </c>
      <c r="G339" s="292"/>
      <c r="H339" s="346"/>
      <c r="I339" s="422"/>
      <c r="J339" s="421"/>
      <c r="K339" s="420"/>
      <c r="L339" s="291"/>
      <c r="M339" s="419"/>
      <c r="N339" s="418"/>
      <c r="O339" s="293">
        <f t="shared" ref="O339:Y339" si="135">SUM(O340:O358)</f>
        <v>13607340</v>
      </c>
      <c r="P339" s="293">
        <f t="shared" si="135"/>
        <v>1040000</v>
      </c>
      <c r="Q339" s="293">
        <f t="shared" si="135"/>
        <v>0</v>
      </c>
      <c r="R339" s="293">
        <f t="shared" si="135"/>
        <v>4198340</v>
      </c>
      <c r="S339" s="293">
        <f t="shared" si="135"/>
        <v>3315000</v>
      </c>
      <c r="T339" s="293">
        <f t="shared" si="135"/>
        <v>0</v>
      </c>
      <c r="U339" s="293">
        <f t="shared" si="135"/>
        <v>7513340</v>
      </c>
      <c r="V339" s="293">
        <f t="shared" si="135"/>
        <v>3634000</v>
      </c>
      <c r="W339" s="293">
        <f t="shared" si="135"/>
        <v>3000000</v>
      </c>
      <c r="X339" s="293">
        <f t="shared" si="135"/>
        <v>500000</v>
      </c>
      <c r="Y339" s="293">
        <f t="shared" si="135"/>
        <v>14647340</v>
      </c>
      <c r="Z339" s="309"/>
      <c r="AA339" s="309"/>
      <c r="AB339" s="309"/>
      <c r="AC339" s="627"/>
    </row>
    <row r="340" spans="1:29" ht="20.100000000000001" customHeight="1" x14ac:dyDescent="0.15">
      <c r="A340" s="108"/>
      <c r="B340" s="108"/>
      <c r="C340" s="112"/>
      <c r="D340" s="286"/>
      <c r="E340" s="286"/>
      <c r="F340" s="286"/>
      <c r="G340" s="307" t="s">
        <v>447</v>
      </c>
      <c r="H340" s="245"/>
      <c r="I340" s="235"/>
      <c r="J340" s="371"/>
      <c r="K340" s="380"/>
      <c r="L340" s="371"/>
      <c r="M340" s="245"/>
      <c r="N340" s="417"/>
      <c r="O340" s="276"/>
      <c r="P340" s="267"/>
      <c r="Q340" s="267"/>
      <c r="R340" s="267"/>
      <c r="S340" s="267"/>
      <c r="T340" s="267"/>
      <c r="U340" s="267"/>
      <c r="V340" s="267"/>
      <c r="W340" s="267"/>
      <c r="X340" s="267"/>
      <c r="Y340" s="755"/>
      <c r="Z340" s="274"/>
      <c r="AA340" s="268"/>
      <c r="AB340" s="274"/>
    </row>
    <row r="341" spans="1:29" ht="20.100000000000001" customHeight="1" x14ac:dyDescent="0.15">
      <c r="A341" s="108"/>
      <c r="B341" s="108"/>
      <c r="C341" s="108"/>
      <c r="D341" s="267"/>
      <c r="E341" s="267"/>
      <c r="F341" s="267"/>
      <c r="G341" s="298" t="s">
        <v>385</v>
      </c>
      <c r="H341" s="217">
        <v>330000</v>
      </c>
      <c r="I341" s="218" t="s">
        <v>22</v>
      </c>
      <c r="J341" s="379">
        <v>1</v>
      </c>
      <c r="K341" s="218" t="s">
        <v>22</v>
      </c>
      <c r="L341" s="331">
        <v>1</v>
      </c>
      <c r="M341" s="278" t="s">
        <v>24</v>
      </c>
      <c r="N341" s="217">
        <f t="shared" ref="N341:N355" si="136">SUM(H341*J341*L341)</f>
        <v>330000</v>
      </c>
      <c r="O341" s="267">
        <v>330000</v>
      </c>
      <c r="P341" s="267">
        <f t="shared" ref="P341:P358" si="137">N341-O341</f>
        <v>0</v>
      </c>
      <c r="Q341" s="267">
        <f>IF(AA341="국비100%",N341*100%,IF(AA341="시도비100%",N341*0%,IF(AA341="시군구비100%",N341*0%,IF(AA341="국비30%, 시도비70%",N341*30%,IF(AA341="국비30%, 시도비20%, 시군구비50%",N341*30%,IF(AA341="국비50%, 시도비50%",N341*50%,IF(AA341="시도비50%, 시군구비50%",N341*0%,IF(AA341="국비30%, 시도비35%, 시군구비35%",N341*30%))))))))</f>
        <v>0</v>
      </c>
      <c r="R341" s="267">
        <f>IF(AA341="국비100%",N341*0%,IF(AA341="시도비100%",N341*100%,IF(AA341="시군구비100%",N341*0%,IF(AA341="국비30%, 시도비70%",N341*70%,IF(AA341="국비30%, 시도비20%, 시군구비50%",N341*20%,IF(AA341="국비50%, 시도비50%",N341*50%,IF(AA341="시도비50%, 시군구비50%",N341*50%,IF(AA341="국비30%, 시도비35%, 시군구비35%",N341*35%))))))))</f>
        <v>330000</v>
      </c>
      <c r="S341" s="267">
        <f>IF(AA341="국비100%",N341*0%,IF(AA341="시도비100%",N341*0%,IF(AA341="시군구비100%",N341*100%,IF(AA341="국비30%, 시도비70%",N341*0%,IF(AA341="국비30%, 시도비20%, 시군구비50%",N341*50%,IF(AA341="국비50%, 시도비50%",N341*0%,IF(AA341="시도비50%, 시군구비50%",N341*50%,IF(AA341="국비30%, 시도비35%, 시군구비35%",N341*35%))))))))</f>
        <v>0</v>
      </c>
      <c r="T341" s="267">
        <f>IF(AA341="기타보조금",N341*100%,N341*0%)</f>
        <v>0</v>
      </c>
      <c r="U341" s="267">
        <f t="shared" ref="U341:U358" si="138">SUM(Q341:T341)</f>
        <v>330000</v>
      </c>
      <c r="V341" s="267">
        <f t="shared" ref="V341:V356" si="139">IF(AA341="자부담",N341*100%,N341*0%)</f>
        <v>0</v>
      </c>
      <c r="W341" s="267">
        <f>IF(AA341="후원금",N341*100%,N341*0%)</f>
        <v>0</v>
      </c>
      <c r="X341" s="267">
        <f>IF(AA341="수익사업",N341*100%,N341*0%)</f>
        <v>0</v>
      </c>
      <c r="Y341" s="755">
        <f t="shared" ref="Y341:Y358" si="140">SUM(U341:X341)</f>
        <v>330000</v>
      </c>
      <c r="Z341" s="274" t="s">
        <v>184</v>
      </c>
      <c r="AA341" s="268" t="s">
        <v>412</v>
      </c>
      <c r="AB341" s="274" t="s">
        <v>23</v>
      </c>
      <c r="AC341" s="257" t="s">
        <v>637</v>
      </c>
    </row>
    <row r="342" spans="1:29" ht="20.100000000000001" customHeight="1" x14ac:dyDescent="0.15">
      <c r="A342" s="108"/>
      <c r="B342" s="108"/>
      <c r="C342" s="108"/>
      <c r="D342" s="267"/>
      <c r="E342" s="267"/>
      <c r="F342" s="267"/>
      <c r="G342" s="298" t="s">
        <v>385</v>
      </c>
      <c r="H342" s="343">
        <v>330000</v>
      </c>
      <c r="I342" s="630" t="s">
        <v>22</v>
      </c>
      <c r="J342" s="707">
        <v>1</v>
      </c>
      <c r="K342" s="630" t="s">
        <v>22</v>
      </c>
      <c r="L342" s="706">
        <v>2</v>
      </c>
      <c r="M342" s="705" t="s">
        <v>24</v>
      </c>
      <c r="N342" s="343">
        <f t="shared" si="136"/>
        <v>660000</v>
      </c>
      <c r="O342" s="299">
        <v>660000</v>
      </c>
      <c r="P342" s="394">
        <f t="shared" si="137"/>
        <v>0</v>
      </c>
      <c r="Q342" s="267">
        <f>IF(AA342="국비100%",N342*100%,IF(AA342="시도비100%",N342*0%,IF(AA342="시군구비100%",N342*0%,IF(AA342="국비30%, 시도비70%",N342*30%,IF(AA342="국비30%, 시도비20%, 시군구비50%",N342*30%,IF(AA342="국비50%, 시도비50%",N342*50%,IF(AA342="시도비50%, 시군구비50%",N342*0%,IF(AA342="국비30%, 시도비35%, 시군구비35%",N342*30%))))))))</f>
        <v>0</v>
      </c>
      <c r="R342" s="267">
        <f>IF(AA342="국비100%",N342*0%,IF(AA342="시도비100%",N342*100%,IF(AA342="시군구비100%",N342*0%,IF(AA342="국비30%, 시도비70%",N342*70%,IF(AA342="국비30%, 시도비20%, 시군구비50%",N342*20%,IF(AA342="국비50%, 시도비50%",N342*50%,IF(AA342="시도비50%, 시군구비50%",N342*50%,IF(AA342="국비30%, 시도비35%, 시군구비35%",N342*35%))))))))</f>
        <v>660000</v>
      </c>
      <c r="S342" s="267">
        <f>IF(AA342="국비100%",N342*0%,IF(AA342="시도비100%",N342*0%,IF(AA342="시군구비100%",N342*100%,IF(AA342="국비30%, 시도비70%",N342*0%,IF(AA342="국비30%, 시도비20%, 시군구비50%",N342*50%,IF(AA342="국비50%, 시도비50%",N342*0%,IF(AA342="시도비50%, 시군구비50%",N342*50%,IF(AA342="국비30%, 시도비35%, 시군구비35%",N342*35%))))))))</f>
        <v>0</v>
      </c>
      <c r="T342" s="267">
        <f>IF(AA342="기타보조금",N342*100%,N342*0%)</f>
        <v>0</v>
      </c>
      <c r="U342" s="267">
        <f t="shared" si="138"/>
        <v>660000</v>
      </c>
      <c r="V342" s="267">
        <f t="shared" si="139"/>
        <v>0</v>
      </c>
      <c r="W342" s="267">
        <f>IF(AA342="후원금",N342*100%,N342*0%)</f>
        <v>0</v>
      </c>
      <c r="X342" s="267">
        <f>IF(AA342="수익사업",N342*100%,N342*0%)</f>
        <v>0</v>
      </c>
      <c r="Y342" s="755">
        <f t="shared" si="140"/>
        <v>660000</v>
      </c>
      <c r="Z342" s="268" t="s">
        <v>107</v>
      </c>
      <c r="AA342" s="274" t="s">
        <v>412</v>
      </c>
      <c r="AB342" s="274" t="s">
        <v>23</v>
      </c>
      <c r="AC342" s="257" t="s">
        <v>638</v>
      </c>
    </row>
    <row r="343" spans="1:29" ht="20.100000000000001" customHeight="1" x14ac:dyDescent="0.15">
      <c r="A343" s="108"/>
      <c r="B343" s="108"/>
      <c r="C343" s="108"/>
      <c r="D343" s="267"/>
      <c r="E343" s="267"/>
      <c r="F343" s="267"/>
      <c r="G343" s="298" t="s">
        <v>374</v>
      </c>
      <c r="H343" s="217">
        <v>250000</v>
      </c>
      <c r="I343" s="218" t="s">
        <v>22</v>
      </c>
      <c r="J343" s="379">
        <v>1</v>
      </c>
      <c r="K343" s="218" t="s">
        <v>22</v>
      </c>
      <c r="L343" s="331">
        <v>3</v>
      </c>
      <c r="M343" s="278" t="s">
        <v>24</v>
      </c>
      <c r="N343" s="217">
        <f t="shared" si="136"/>
        <v>750000</v>
      </c>
      <c r="O343" s="267">
        <v>750000</v>
      </c>
      <c r="P343" s="267">
        <f t="shared" si="137"/>
        <v>0</v>
      </c>
      <c r="Q343" s="267">
        <f>IF(AA343="국비100%",N343*100%,IF(AA343="시도비100%",N343*0%,IF(AA343="시군구비100%",N343*0%,IF(AA343="국비30%, 시도비70%",N343*30%,IF(AA343="국비30%, 시도비20%, 시군구비50%",N343*30%,IF(AA343="국비50%, 시도비50%",N343*50%,IF(AA343="시도비50%, 시군구비50%",N343*0%,IF(AA343="국비30%, 시도비35%, 시군구비35%",N343*30%))))))))</f>
        <v>0</v>
      </c>
      <c r="R343" s="267">
        <f>IF(AA343="국비100%",N343*0%,IF(AA343="시도비100%",N343*100%,IF(AA343="시군구비100%",N343*0%,IF(AA343="국비30%, 시도비70%",N343*70%,IF(AA343="국비30%, 시도비20%, 시군구비50%",N343*20%,IF(AA343="국비50%, 시도비50%",N343*50%,IF(AA343="시도비50%, 시군구비50%",N343*50%,IF(AA343="국비30%, 시도비35%, 시군구비35%",N343*35%))))))))</f>
        <v>750000</v>
      </c>
      <c r="S343" s="267">
        <f>IF(AA343="국비100%",N343*0%,IF(AA343="시도비100%",N343*0%,IF(AA343="시군구비100%",N343*100%,IF(AA343="국비30%, 시도비70%",N343*0%,IF(AA343="국비30%, 시도비20%, 시군구비50%",N343*50%,IF(AA343="국비50%, 시도비50%",N343*0%,IF(AA343="시도비50%, 시군구비50%",N343*50%,IF(AA343="국비30%, 시도비35%, 시군구비35%",N343*35%))))))))</f>
        <v>0</v>
      </c>
      <c r="T343" s="267">
        <f>IF(AA343="기타보조금",N343*100%,N343*0%)</f>
        <v>0</v>
      </c>
      <c r="U343" s="267">
        <f t="shared" si="138"/>
        <v>750000</v>
      </c>
      <c r="V343" s="267">
        <f t="shared" si="139"/>
        <v>0</v>
      </c>
      <c r="W343" s="267">
        <f>IF(AA343="후원금",N343*100%,N343*0%)</f>
        <v>0</v>
      </c>
      <c r="X343" s="267">
        <f>IF(AA343="수익사업",N343*100%,N343*0%)</f>
        <v>0</v>
      </c>
      <c r="Y343" s="755">
        <f t="shared" si="140"/>
        <v>750000</v>
      </c>
      <c r="Z343" s="274" t="s">
        <v>184</v>
      </c>
      <c r="AA343" s="268" t="s">
        <v>412</v>
      </c>
      <c r="AB343" s="274" t="s">
        <v>23</v>
      </c>
      <c r="AC343" s="257" t="s">
        <v>637</v>
      </c>
    </row>
    <row r="344" spans="1:29" ht="20.100000000000001" customHeight="1" x14ac:dyDescent="0.15">
      <c r="A344" s="108"/>
      <c r="B344" s="108"/>
      <c r="C344" s="108"/>
      <c r="D344" s="267"/>
      <c r="E344" s="267"/>
      <c r="F344" s="267"/>
      <c r="G344" s="298"/>
      <c r="H344" s="217">
        <v>208340</v>
      </c>
      <c r="I344" s="218" t="s">
        <v>22</v>
      </c>
      <c r="J344" s="379">
        <v>1</v>
      </c>
      <c r="K344" s="218" t="s">
        <v>22</v>
      </c>
      <c r="L344" s="331">
        <v>1</v>
      </c>
      <c r="M344" s="278" t="s">
        <v>24</v>
      </c>
      <c r="N344" s="217">
        <f t="shared" si="136"/>
        <v>208340</v>
      </c>
      <c r="O344" s="267">
        <v>208340</v>
      </c>
      <c r="P344" s="267">
        <f t="shared" si="137"/>
        <v>0</v>
      </c>
      <c r="Q344" s="267">
        <f>IF(AA344="국비100%",N344*100%,IF(AA344="시도비100%",N344*0%,IF(AA344="시군구비100%",N344*0%,IF(AA344="국비30%, 시도비70%",N344*30%,IF(AA344="국비30%, 시도비20%, 시군구비50%",N344*30%,IF(AA344="국비50%, 시도비50%",N344*50%,IF(AA344="시도비50%, 시군구비50%",N344*0%,IF(AA344="국비30%, 시도비35%, 시군구비35%",N344*30%))))))))</f>
        <v>0</v>
      </c>
      <c r="R344" s="267">
        <f>IF(AA344="국비100%",N344*0%,IF(AA344="시도비100%",N344*100%,IF(AA344="시군구비100%",N344*0%,IF(AA344="국비30%, 시도비70%",N344*70%,IF(AA344="국비30%, 시도비20%, 시군구비50%",N344*20%,IF(AA344="국비50%, 시도비50%",N344*50%,IF(AA344="시도비50%, 시군구비50%",N344*50%,IF(AA344="국비30%, 시도비35%, 시군구비35%",N344*35%))))))))</f>
        <v>208340</v>
      </c>
      <c r="S344" s="267">
        <f>IF(AA344="국비100%",N344*0%,IF(AA344="시도비100%",N344*0%,IF(AA344="시군구비100%",N344*100%,IF(AA344="국비30%, 시도비70%",N344*0%,IF(AA344="국비30%, 시도비20%, 시군구비50%",N344*50%,IF(AA344="국비50%, 시도비50%",N344*0%,IF(AA344="시도비50%, 시군구비50%",N344*50%,IF(AA344="국비30%, 시도비35%, 시군구비35%",N344*35%))))))))</f>
        <v>0</v>
      </c>
      <c r="T344" s="267">
        <f>IF(AA344="기타보조금",N344*100%,N344*0%)</f>
        <v>0</v>
      </c>
      <c r="U344" s="267">
        <f t="shared" si="138"/>
        <v>208340</v>
      </c>
      <c r="V344" s="267">
        <f t="shared" si="139"/>
        <v>0</v>
      </c>
      <c r="W344" s="267">
        <f>IF(AA344="후원금",N344*100%,N344*0%)</f>
        <v>0</v>
      </c>
      <c r="X344" s="267">
        <f>IF(AA344="수익사업",N344*100%,N344*0%)</f>
        <v>0</v>
      </c>
      <c r="Y344" s="755">
        <f t="shared" si="140"/>
        <v>208340</v>
      </c>
      <c r="Z344" s="274" t="s">
        <v>184</v>
      </c>
      <c r="AA344" s="268" t="s">
        <v>412</v>
      </c>
      <c r="AB344" s="274" t="s">
        <v>23</v>
      </c>
      <c r="AC344" s="257" t="s">
        <v>637</v>
      </c>
    </row>
    <row r="345" spans="1:29" ht="20.100000000000001" customHeight="1" x14ac:dyDescent="0.15">
      <c r="A345" s="108"/>
      <c r="B345" s="108"/>
      <c r="C345" s="108"/>
      <c r="D345" s="267"/>
      <c r="E345" s="267"/>
      <c r="F345" s="267"/>
      <c r="G345" s="298" t="s">
        <v>374</v>
      </c>
      <c r="H345" s="217">
        <v>250000</v>
      </c>
      <c r="I345" s="218" t="s">
        <v>22</v>
      </c>
      <c r="J345" s="379">
        <v>1</v>
      </c>
      <c r="K345" s="218" t="s">
        <v>22</v>
      </c>
      <c r="L345" s="331">
        <v>9</v>
      </c>
      <c r="M345" s="278" t="s">
        <v>24</v>
      </c>
      <c r="N345" s="217">
        <f t="shared" si="136"/>
        <v>2250000</v>
      </c>
      <c r="O345" s="267">
        <v>1750000</v>
      </c>
      <c r="P345" s="276">
        <f t="shared" si="137"/>
        <v>500000</v>
      </c>
      <c r="Q345" s="267">
        <f>IF(AA345="국비100%",N345*100%,IF(AA345="시도비100%",N345*0%,IF(AA345="시군구비100%",N345*0%,IF(AA345="국비30%, 시도비70%",N345*30%,IF(AA345="국비30%, 시도비20%, 시군구비50%",N345*30%,IF(AA345="국비50%, 시도비50%",N345*50%,IF(AA345="시도비50%, 시군구비50%",N345*0%,IF(AA345="국비30%, 시도비35%, 시군구비35%",N345*30%))))))))</f>
        <v>0</v>
      </c>
      <c r="R345" s="267">
        <f>IF(AA345="국비100%",N345*0%,IF(AA345="시도비100%",N345*100%,IF(AA345="시군구비100%",N345*0%,IF(AA345="국비30%, 시도비70%",N345*70%,IF(AA345="국비30%, 시도비20%, 시군구비50%",N345*20%,IF(AA345="국비50%, 시도비50%",N345*50%,IF(AA345="시도비50%, 시군구비50%",N345*50%,IF(AA345="국비30%, 시도비35%, 시군구비35%",N345*35%))))))))</f>
        <v>2250000</v>
      </c>
      <c r="S345" s="267">
        <f>IF(AA345="국비100%",N345*0%,IF(AA345="시도비100%",N345*0%,IF(AA345="시군구비100%",N345*100%,IF(AA345="국비30%, 시도비70%",N345*0%,IF(AA345="국비30%, 시도비20%, 시군구비50%",N345*50%,IF(AA345="국비50%, 시도비50%",N345*0%,IF(AA345="시도비50%, 시군구비50%",N345*50%,IF(AA345="국비30%, 시도비35%, 시군구비35%",N345*35%))))))))</f>
        <v>0</v>
      </c>
      <c r="T345" s="267">
        <f>IF(AA345="기타보조금",N345*100%,N345*0%)</f>
        <v>0</v>
      </c>
      <c r="U345" s="267">
        <f t="shared" si="138"/>
        <v>2250000</v>
      </c>
      <c r="V345" s="267">
        <f t="shared" si="139"/>
        <v>0</v>
      </c>
      <c r="W345" s="267">
        <f>IF(AA345="후원금",N345*100%,N345*0%)</f>
        <v>0</v>
      </c>
      <c r="X345" s="267">
        <f>IF(AA345="수익사업",N345*100%,N345*0%)</f>
        <v>0</v>
      </c>
      <c r="Y345" s="755">
        <f t="shared" si="140"/>
        <v>2250000</v>
      </c>
      <c r="Z345" s="268" t="s">
        <v>107</v>
      </c>
      <c r="AA345" s="274" t="s">
        <v>412</v>
      </c>
      <c r="AB345" s="274" t="s">
        <v>23</v>
      </c>
      <c r="AC345" s="257" t="s">
        <v>638</v>
      </c>
    </row>
    <row r="346" spans="1:29" ht="20.100000000000001" customHeight="1" x14ac:dyDescent="0.15">
      <c r="A346" s="108"/>
      <c r="B346" s="108"/>
      <c r="C346" s="108"/>
      <c r="D346" s="267"/>
      <c r="E346" s="267"/>
      <c r="F346" s="267"/>
      <c r="G346" s="298"/>
      <c r="H346" s="221">
        <v>250000</v>
      </c>
      <c r="I346" s="218" t="s">
        <v>22</v>
      </c>
      <c r="J346" s="332">
        <v>1</v>
      </c>
      <c r="K346" s="218" t="s">
        <v>22</v>
      </c>
      <c r="L346" s="331">
        <v>1</v>
      </c>
      <c r="M346" s="330" t="s">
        <v>24</v>
      </c>
      <c r="N346" s="221">
        <f t="shared" si="136"/>
        <v>250000</v>
      </c>
      <c r="O346" s="267">
        <v>250000</v>
      </c>
      <c r="P346" s="267">
        <f t="shared" si="137"/>
        <v>0</v>
      </c>
      <c r="Q346" s="267"/>
      <c r="R346" s="267"/>
      <c r="S346" s="267"/>
      <c r="T346" s="267"/>
      <c r="U346" s="267">
        <f t="shared" si="138"/>
        <v>0</v>
      </c>
      <c r="V346" s="267">
        <f t="shared" si="139"/>
        <v>250000</v>
      </c>
      <c r="W346" s="267"/>
      <c r="X346" s="267"/>
      <c r="Y346" s="755">
        <f t="shared" si="140"/>
        <v>250000</v>
      </c>
      <c r="Z346" s="268" t="s">
        <v>494</v>
      </c>
      <c r="AA346" s="268" t="s">
        <v>20</v>
      </c>
      <c r="AB346" s="269" t="s">
        <v>23</v>
      </c>
      <c r="AC346" s="262" t="s">
        <v>494</v>
      </c>
    </row>
    <row r="347" spans="1:29" ht="20.100000000000001" customHeight="1" x14ac:dyDescent="0.15">
      <c r="A347" s="108"/>
      <c r="B347" s="108"/>
      <c r="C347" s="108"/>
      <c r="D347" s="267"/>
      <c r="E347" s="267"/>
      <c r="F347" s="267"/>
      <c r="G347" s="298" t="s">
        <v>664</v>
      </c>
      <c r="H347" s="343">
        <v>120000</v>
      </c>
      <c r="I347" s="630" t="s">
        <v>22</v>
      </c>
      <c r="J347" s="707">
        <v>1</v>
      </c>
      <c r="K347" s="630" t="s">
        <v>22</v>
      </c>
      <c r="L347" s="706">
        <v>23</v>
      </c>
      <c r="M347" s="705" t="s">
        <v>24</v>
      </c>
      <c r="N347" s="343">
        <f t="shared" si="136"/>
        <v>2760000</v>
      </c>
      <c r="O347" s="299">
        <v>2400000</v>
      </c>
      <c r="P347" s="394">
        <f t="shared" si="137"/>
        <v>360000</v>
      </c>
      <c r="Q347" s="299">
        <f t="shared" ref="Q347:Q354" si="141">IF(AA347="국비100%",N347*100%,IF(AA347="시도비100%",N347*0%,IF(AA347="시군구비100%",N347*0%,IF(AA347="국비30%, 시도비70%",N347*30%,IF(AA347="국비30%, 시도비20%, 시군구비50%",N347*30%,IF(AA347="국비50%, 시도비50%",N347*50%,IF(AA347="시도비50%, 시군구비50%",N347*0%,IF(AA347="국비30%, 시도비35%, 시군구비35%",N347*30%))))))))</f>
        <v>0</v>
      </c>
      <c r="R347" s="299">
        <f t="shared" ref="R347:R354" si="142">IF(AA347="국비100%",N347*0%,IF(AA347="시도비100%",N347*100%,IF(AA347="시군구비100%",N347*0%,IF(AA347="국비30%, 시도비70%",N347*70%,IF(AA347="국비30%, 시도비20%, 시군구비50%",N347*20%,IF(AA347="국비50%, 시도비50%",N347*50%,IF(AA347="시도비50%, 시군구비50%",N347*50%,IF(AA347="국비30%, 시도비35%, 시군구비35%",N347*35%))))))))</f>
        <v>0</v>
      </c>
      <c r="S347" s="299">
        <f t="shared" ref="S347:S354" si="143">IF(AA347="국비100%",N347*0%,IF(AA347="시도비100%",N347*0%,IF(AA347="시군구비100%",N347*100%,IF(AA347="국비30%, 시도비70%",N347*0%,IF(AA347="국비30%, 시도비20%, 시군구비50%",N347*50%,IF(AA347="국비50%, 시도비50%",N347*0%,IF(AA347="시도비50%, 시군구비50%",N347*50%,IF(AA347="국비30%, 시도비35%, 시군구비35%",N347*35%))))))))</f>
        <v>2760000</v>
      </c>
      <c r="T347" s="299">
        <f t="shared" ref="T347:T354" si="144">IF(AA347="기타보조금",N347*100%,N347*0%)</f>
        <v>0</v>
      </c>
      <c r="U347" s="299">
        <f t="shared" si="138"/>
        <v>2760000</v>
      </c>
      <c r="V347" s="299">
        <f t="shared" si="139"/>
        <v>0</v>
      </c>
      <c r="W347" s="299">
        <f t="shared" ref="W347:W354" si="145">IF(AA347="후원금",N347*100%,N347*0%)</f>
        <v>0</v>
      </c>
      <c r="X347" s="299">
        <f t="shared" ref="X347:X354" si="146">IF(AA347="수익사업",N347*100%,N347*0%)</f>
        <v>0</v>
      </c>
      <c r="Y347" s="762">
        <f t="shared" si="140"/>
        <v>2760000</v>
      </c>
      <c r="Z347" s="295" t="s">
        <v>606</v>
      </c>
      <c r="AA347" s="301" t="s">
        <v>607</v>
      </c>
      <c r="AB347" s="301" t="s">
        <v>23</v>
      </c>
      <c r="AC347" s="257" t="s">
        <v>619</v>
      </c>
    </row>
    <row r="348" spans="1:29" ht="20.100000000000001" customHeight="1" x14ac:dyDescent="0.15">
      <c r="A348" s="108"/>
      <c r="B348" s="108"/>
      <c r="C348" s="108"/>
      <c r="D348" s="267"/>
      <c r="E348" s="267"/>
      <c r="F348" s="267"/>
      <c r="G348" s="298"/>
      <c r="H348" s="343">
        <v>110000</v>
      </c>
      <c r="I348" s="630" t="s">
        <v>22</v>
      </c>
      <c r="J348" s="707">
        <v>1</v>
      </c>
      <c r="K348" s="630" t="s">
        <v>22</v>
      </c>
      <c r="L348" s="706">
        <v>1</v>
      </c>
      <c r="M348" s="705" t="s">
        <v>24</v>
      </c>
      <c r="N348" s="343">
        <f t="shared" si="136"/>
        <v>110000</v>
      </c>
      <c r="O348" s="299">
        <v>110000</v>
      </c>
      <c r="P348" s="394">
        <f t="shared" si="137"/>
        <v>0</v>
      </c>
      <c r="Q348" s="299">
        <f t="shared" si="141"/>
        <v>0</v>
      </c>
      <c r="R348" s="299">
        <f t="shared" si="142"/>
        <v>0</v>
      </c>
      <c r="S348" s="299">
        <f t="shared" si="143"/>
        <v>110000</v>
      </c>
      <c r="T348" s="299">
        <f t="shared" si="144"/>
        <v>0</v>
      </c>
      <c r="U348" s="299">
        <f t="shared" si="138"/>
        <v>110000</v>
      </c>
      <c r="V348" s="299">
        <f t="shared" si="139"/>
        <v>0</v>
      </c>
      <c r="W348" s="299">
        <f t="shared" si="145"/>
        <v>0</v>
      </c>
      <c r="X348" s="299">
        <f t="shared" si="146"/>
        <v>0</v>
      </c>
      <c r="Y348" s="762">
        <f t="shared" si="140"/>
        <v>110000</v>
      </c>
      <c r="Z348" s="295" t="s">
        <v>606</v>
      </c>
      <c r="AA348" s="301" t="s">
        <v>607</v>
      </c>
      <c r="AB348" s="301" t="s">
        <v>23</v>
      </c>
      <c r="AC348" s="257" t="s">
        <v>619</v>
      </c>
    </row>
    <row r="349" spans="1:29" ht="20.100000000000001" customHeight="1" x14ac:dyDescent="0.15">
      <c r="A349" s="108"/>
      <c r="B349" s="108"/>
      <c r="C349" s="108"/>
      <c r="D349" s="267"/>
      <c r="E349" s="267"/>
      <c r="F349" s="267"/>
      <c r="G349" s="298"/>
      <c r="H349" s="343">
        <v>100000</v>
      </c>
      <c r="I349" s="630" t="s">
        <v>22</v>
      </c>
      <c r="J349" s="707">
        <v>1</v>
      </c>
      <c r="K349" s="630" t="s">
        <v>22</v>
      </c>
      <c r="L349" s="706">
        <v>1</v>
      </c>
      <c r="M349" s="705" t="s">
        <v>24</v>
      </c>
      <c r="N349" s="343">
        <f t="shared" si="136"/>
        <v>100000</v>
      </c>
      <c r="O349" s="299">
        <v>100000</v>
      </c>
      <c r="P349" s="394">
        <f t="shared" si="137"/>
        <v>0</v>
      </c>
      <c r="Q349" s="299">
        <f t="shared" si="141"/>
        <v>0</v>
      </c>
      <c r="R349" s="299">
        <f t="shared" si="142"/>
        <v>0</v>
      </c>
      <c r="S349" s="299">
        <f t="shared" si="143"/>
        <v>100000</v>
      </c>
      <c r="T349" s="299">
        <f t="shared" si="144"/>
        <v>0</v>
      </c>
      <c r="U349" s="299">
        <f t="shared" si="138"/>
        <v>100000</v>
      </c>
      <c r="V349" s="299">
        <f t="shared" si="139"/>
        <v>0</v>
      </c>
      <c r="W349" s="299">
        <f t="shared" si="145"/>
        <v>0</v>
      </c>
      <c r="X349" s="299">
        <f t="shared" si="146"/>
        <v>0</v>
      </c>
      <c r="Y349" s="762">
        <f t="shared" si="140"/>
        <v>100000</v>
      </c>
      <c r="Z349" s="295" t="s">
        <v>606</v>
      </c>
      <c r="AA349" s="301" t="s">
        <v>607</v>
      </c>
      <c r="AB349" s="301" t="s">
        <v>23</v>
      </c>
      <c r="AC349" s="257" t="s">
        <v>619</v>
      </c>
    </row>
    <row r="350" spans="1:29" ht="20.100000000000001" customHeight="1" x14ac:dyDescent="0.15">
      <c r="A350" s="108"/>
      <c r="B350" s="108"/>
      <c r="C350" s="108"/>
      <c r="D350" s="267"/>
      <c r="E350" s="267"/>
      <c r="F350" s="267"/>
      <c r="G350" s="298"/>
      <c r="H350" s="343">
        <v>90000</v>
      </c>
      <c r="I350" s="630" t="s">
        <v>22</v>
      </c>
      <c r="J350" s="707">
        <v>1</v>
      </c>
      <c r="K350" s="630" t="s">
        <v>22</v>
      </c>
      <c r="L350" s="706">
        <v>2</v>
      </c>
      <c r="M350" s="705" t="s">
        <v>24</v>
      </c>
      <c r="N350" s="343">
        <f t="shared" si="136"/>
        <v>180000</v>
      </c>
      <c r="O350" s="299"/>
      <c r="P350" s="394">
        <f t="shared" si="137"/>
        <v>180000</v>
      </c>
      <c r="Q350" s="299">
        <f t="shared" si="141"/>
        <v>0</v>
      </c>
      <c r="R350" s="299">
        <f t="shared" si="142"/>
        <v>0</v>
      </c>
      <c r="S350" s="299">
        <f t="shared" si="143"/>
        <v>180000</v>
      </c>
      <c r="T350" s="299">
        <f t="shared" si="144"/>
        <v>0</v>
      </c>
      <c r="U350" s="299">
        <f t="shared" si="138"/>
        <v>180000</v>
      </c>
      <c r="V350" s="299">
        <f t="shared" si="139"/>
        <v>0</v>
      </c>
      <c r="W350" s="299">
        <f t="shared" si="145"/>
        <v>0</v>
      </c>
      <c r="X350" s="299">
        <f t="shared" si="146"/>
        <v>0</v>
      </c>
      <c r="Y350" s="762">
        <f t="shared" si="140"/>
        <v>180000</v>
      </c>
      <c r="Z350" s="295" t="s">
        <v>606</v>
      </c>
      <c r="AA350" s="301" t="s">
        <v>607</v>
      </c>
      <c r="AB350" s="301" t="s">
        <v>23</v>
      </c>
      <c r="AC350" s="257" t="s">
        <v>619</v>
      </c>
    </row>
    <row r="351" spans="1:29" ht="20.100000000000001" customHeight="1" x14ac:dyDescent="0.15">
      <c r="A351" s="108"/>
      <c r="B351" s="108"/>
      <c r="C351" s="108"/>
      <c r="D351" s="267"/>
      <c r="E351" s="267"/>
      <c r="F351" s="267"/>
      <c r="G351" s="298"/>
      <c r="H351" s="343">
        <v>70000</v>
      </c>
      <c r="I351" s="630" t="s">
        <v>22</v>
      </c>
      <c r="J351" s="707">
        <v>1</v>
      </c>
      <c r="K351" s="630" t="s">
        <v>22</v>
      </c>
      <c r="L351" s="706">
        <v>1</v>
      </c>
      <c r="M351" s="705" t="s">
        <v>24</v>
      </c>
      <c r="N351" s="343">
        <f t="shared" si="136"/>
        <v>70000</v>
      </c>
      <c r="O351" s="299">
        <v>70000</v>
      </c>
      <c r="P351" s="394">
        <f t="shared" si="137"/>
        <v>0</v>
      </c>
      <c r="Q351" s="299">
        <f t="shared" si="141"/>
        <v>0</v>
      </c>
      <c r="R351" s="299">
        <f t="shared" si="142"/>
        <v>0</v>
      </c>
      <c r="S351" s="299">
        <f t="shared" si="143"/>
        <v>70000</v>
      </c>
      <c r="T351" s="299">
        <f t="shared" si="144"/>
        <v>0</v>
      </c>
      <c r="U351" s="299">
        <f t="shared" si="138"/>
        <v>70000</v>
      </c>
      <c r="V351" s="299">
        <f t="shared" si="139"/>
        <v>0</v>
      </c>
      <c r="W351" s="299">
        <f t="shared" si="145"/>
        <v>0</v>
      </c>
      <c r="X351" s="299">
        <f t="shared" si="146"/>
        <v>0</v>
      </c>
      <c r="Y351" s="762">
        <f t="shared" si="140"/>
        <v>70000</v>
      </c>
      <c r="Z351" s="295" t="s">
        <v>606</v>
      </c>
      <c r="AA351" s="301" t="s">
        <v>607</v>
      </c>
      <c r="AB351" s="301" t="s">
        <v>23</v>
      </c>
      <c r="AC351" s="257" t="s">
        <v>619</v>
      </c>
    </row>
    <row r="352" spans="1:29" ht="20.100000000000001" customHeight="1" x14ac:dyDescent="0.15">
      <c r="A352" s="108"/>
      <c r="B352" s="108"/>
      <c r="C352" s="108"/>
      <c r="D352" s="267"/>
      <c r="E352" s="267"/>
      <c r="F352" s="267"/>
      <c r="G352" s="298"/>
      <c r="H352" s="343">
        <v>55000</v>
      </c>
      <c r="I352" s="630" t="s">
        <v>22</v>
      </c>
      <c r="J352" s="707">
        <v>1</v>
      </c>
      <c r="K352" s="630" t="s">
        <v>22</v>
      </c>
      <c r="L352" s="706">
        <v>1</v>
      </c>
      <c r="M352" s="705" t="s">
        <v>24</v>
      </c>
      <c r="N352" s="343">
        <f t="shared" si="136"/>
        <v>55000</v>
      </c>
      <c r="O352" s="299">
        <v>55000</v>
      </c>
      <c r="P352" s="394">
        <f t="shared" si="137"/>
        <v>0</v>
      </c>
      <c r="Q352" s="299">
        <f t="shared" si="141"/>
        <v>0</v>
      </c>
      <c r="R352" s="299">
        <f t="shared" si="142"/>
        <v>0</v>
      </c>
      <c r="S352" s="299">
        <f t="shared" si="143"/>
        <v>55000</v>
      </c>
      <c r="T352" s="299">
        <f t="shared" si="144"/>
        <v>0</v>
      </c>
      <c r="U352" s="299">
        <f t="shared" si="138"/>
        <v>55000</v>
      </c>
      <c r="V352" s="299">
        <f t="shared" si="139"/>
        <v>0</v>
      </c>
      <c r="W352" s="299">
        <f t="shared" si="145"/>
        <v>0</v>
      </c>
      <c r="X352" s="299">
        <f t="shared" si="146"/>
        <v>0</v>
      </c>
      <c r="Y352" s="762">
        <f t="shared" si="140"/>
        <v>55000</v>
      </c>
      <c r="Z352" s="295" t="s">
        <v>606</v>
      </c>
      <c r="AA352" s="301" t="s">
        <v>607</v>
      </c>
      <c r="AB352" s="301" t="s">
        <v>23</v>
      </c>
      <c r="AC352" s="257" t="s">
        <v>619</v>
      </c>
    </row>
    <row r="353" spans="1:30" ht="20.100000000000001" customHeight="1" x14ac:dyDescent="0.15">
      <c r="A353" s="106"/>
      <c r="B353" s="106"/>
      <c r="C353" s="106"/>
      <c r="D353" s="320"/>
      <c r="E353" s="320"/>
      <c r="F353" s="320"/>
      <c r="G353" s="569"/>
      <c r="H353" s="570">
        <v>30000</v>
      </c>
      <c r="I353" s="585" t="s">
        <v>22</v>
      </c>
      <c r="J353" s="586">
        <v>1</v>
      </c>
      <c r="K353" s="585" t="s">
        <v>22</v>
      </c>
      <c r="L353" s="587">
        <v>1</v>
      </c>
      <c r="M353" s="575" t="s">
        <v>24</v>
      </c>
      <c r="N353" s="570">
        <f t="shared" si="136"/>
        <v>30000</v>
      </c>
      <c r="O353" s="395">
        <v>30000</v>
      </c>
      <c r="P353" s="588">
        <f t="shared" si="137"/>
        <v>0</v>
      </c>
      <c r="Q353" s="395">
        <f t="shared" si="141"/>
        <v>0</v>
      </c>
      <c r="R353" s="395">
        <f t="shared" si="142"/>
        <v>0</v>
      </c>
      <c r="S353" s="395">
        <f t="shared" si="143"/>
        <v>30000</v>
      </c>
      <c r="T353" s="395">
        <f t="shared" si="144"/>
        <v>0</v>
      </c>
      <c r="U353" s="395">
        <f t="shared" si="138"/>
        <v>30000</v>
      </c>
      <c r="V353" s="395">
        <f t="shared" si="139"/>
        <v>0</v>
      </c>
      <c r="W353" s="395">
        <f t="shared" si="145"/>
        <v>0</v>
      </c>
      <c r="X353" s="395">
        <f t="shared" si="146"/>
        <v>0</v>
      </c>
      <c r="Y353" s="762">
        <f t="shared" si="140"/>
        <v>30000</v>
      </c>
      <c r="Z353" s="295" t="s">
        <v>606</v>
      </c>
      <c r="AA353" s="301" t="s">
        <v>607</v>
      </c>
      <c r="AB353" s="301" t="s">
        <v>23</v>
      </c>
      <c r="AC353" s="257" t="s">
        <v>619</v>
      </c>
    </row>
    <row r="354" spans="1:30" ht="20.100000000000001" customHeight="1" x14ac:dyDescent="0.15">
      <c r="A354" s="112"/>
      <c r="B354" s="112"/>
      <c r="C354" s="112"/>
      <c r="D354" s="286"/>
      <c r="E354" s="286"/>
      <c r="F354" s="286"/>
      <c r="G354" s="307"/>
      <c r="H354" s="397">
        <v>10000</v>
      </c>
      <c r="I354" s="589" t="s">
        <v>22</v>
      </c>
      <c r="J354" s="590">
        <v>1</v>
      </c>
      <c r="K354" s="589" t="s">
        <v>22</v>
      </c>
      <c r="L354" s="399">
        <v>1</v>
      </c>
      <c r="M354" s="579" t="s">
        <v>24</v>
      </c>
      <c r="N354" s="397">
        <f t="shared" si="136"/>
        <v>10000</v>
      </c>
      <c r="O354" s="396">
        <v>10000</v>
      </c>
      <c r="P354" s="591">
        <f t="shared" si="137"/>
        <v>0</v>
      </c>
      <c r="Q354" s="396">
        <f t="shared" si="141"/>
        <v>0</v>
      </c>
      <c r="R354" s="396">
        <f t="shared" si="142"/>
        <v>0</v>
      </c>
      <c r="S354" s="396">
        <f t="shared" si="143"/>
        <v>10000</v>
      </c>
      <c r="T354" s="396">
        <f t="shared" si="144"/>
        <v>0</v>
      </c>
      <c r="U354" s="396">
        <f t="shared" si="138"/>
        <v>10000</v>
      </c>
      <c r="V354" s="396">
        <f t="shared" si="139"/>
        <v>0</v>
      </c>
      <c r="W354" s="396">
        <f t="shared" si="145"/>
        <v>0</v>
      </c>
      <c r="X354" s="396">
        <f t="shared" si="146"/>
        <v>0</v>
      </c>
      <c r="Y354" s="762">
        <f t="shared" si="140"/>
        <v>10000</v>
      </c>
      <c r="Z354" s="295" t="s">
        <v>606</v>
      </c>
      <c r="AA354" s="301" t="s">
        <v>607</v>
      </c>
      <c r="AB354" s="301" t="s">
        <v>23</v>
      </c>
      <c r="AC354" s="257" t="s">
        <v>619</v>
      </c>
    </row>
    <row r="355" spans="1:30" ht="20.100000000000001" customHeight="1" x14ac:dyDescent="0.15">
      <c r="A355" s="108"/>
      <c r="B355" s="108"/>
      <c r="C355" s="108"/>
      <c r="D355" s="267"/>
      <c r="E355" s="267"/>
      <c r="F355" s="267"/>
      <c r="G355" s="416" t="s">
        <v>522</v>
      </c>
      <c r="H355" s="221">
        <v>100000</v>
      </c>
      <c r="I355" s="218" t="s">
        <v>22</v>
      </c>
      <c r="J355" s="332">
        <v>1</v>
      </c>
      <c r="K355" s="218" t="s">
        <v>22</v>
      </c>
      <c r="L355" s="331">
        <v>26</v>
      </c>
      <c r="M355" s="330" t="s">
        <v>24</v>
      </c>
      <c r="N355" s="221">
        <f t="shared" si="136"/>
        <v>2600000</v>
      </c>
      <c r="O355" s="267">
        <v>2600000</v>
      </c>
      <c r="P355" s="267">
        <f t="shared" si="137"/>
        <v>0</v>
      </c>
      <c r="Q355" s="267"/>
      <c r="R355" s="267"/>
      <c r="S355" s="267"/>
      <c r="T355" s="267"/>
      <c r="U355" s="267">
        <f t="shared" si="138"/>
        <v>0</v>
      </c>
      <c r="V355" s="267">
        <f t="shared" si="139"/>
        <v>2600000</v>
      </c>
      <c r="W355" s="267"/>
      <c r="X355" s="267"/>
      <c r="Y355" s="755">
        <f t="shared" si="140"/>
        <v>2600000</v>
      </c>
      <c r="Z355" s="268" t="s">
        <v>494</v>
      </c>
      <c r="AA355" s="268" t="s">
        <v>20</v>
      </c>
      <c r="AB355" s="269" t="s">
        <v>493</v>
      </c>
      <c r="AC355" s="262" t="s">
        <v>494</v>
      </c>
    </row>
    <row r="356" spans="1:30" ht="20.100000000000001" customHeight="1" x14ac:dyDescent="0.15">
      <c r="A356" s="108"/>
      <c r="B356" s="108"/>
      <c r="C356" s="108"/>
      <c r="D356" s="267"/>
      <c r="E356" s="267"/>
      <c r="F356" s="267"/>
      <c r="G356" s="416"/>
      <c r="H356" s="221">
        <v>30153.8</v>
      </c>
      <c r="I356" s="218" t="s">
        <v>22</v>
      </c>
      <c r="J356" s="332">
        <v>1</v>
      </c>
      <c r="K356" s="218" t="s">
        <v>22</v>
      </c>
      <c r="L356" s="331">
        <v>26</v>
      </c>
      <c r="M356" s="330" t="s">
        <v>24</v>
      </c>
      <c r="N356" s="270">
        <f>ROUNDUP(H356*J356*L356, -1)</f>
        <v>784000</v>
      </c>
      <c r="O356" s="267">
        <v>784000</v>
      </c>
      <c r="P356" s="267">
        <f t="shared" si="137"/>
        <v>0</v>
      </c>
      <c r="Q356" s="267"/>
      <c r="R356" s="267"/>
      <c r="S356" s="267"/>
      <c r="T356" s="267"/>
      <c r="U356" s="267">
        <f t="shared" si="138"/>
        <v>0</v>
      </c>
      <c r="V356" s="267">
        <f t="shared" si="139"/>
        <v>784000</v>
      </c>
      <c r="W356" s="267"/>
      <c r="X356" s="267"/>
      <c r="Y356" s="755">
        <f t="shared" si="140"/>
        <v>784000</v>
      </c>
      <c r="Z356" s="268" t="s">
        <v>494</v>
      </c>
      <c r="AA356" s="268" t="s">
        <v>20</v>
      </c>
      <c r="AB356" s="269" t="s">
        <v>493</v>
      </c>
      <c r="AC356" s="262" t="s">
        <v>494</v>
      </c>
    </row>
    <row r="357" spans="1:30" ht="20.100000000000001" customHeight="1" x14ac:dyDescent="0.15">
      <c r="A357" s="108"/>
      <c r="B357" s="108"/>
      <c r="C357" s="108"/>
      <c r="D357" s="267"/>
      <c r="E357" s="267"/>
      <c r="F357" s="267"/>
      <c r="G357" s="415"/>
      <c r="H357" s="221">
        <v>115384.6</v>
      </c>
      <c r="I357" s="218" t="s">
        <v>22</v>
      </c>
      <c r="J357" s="332">
        <v>1</v>
      </c>
      <c r="K357" s="218" t="s">
        <v>22</v>
      </c>
      <c r="L357" s="331">
        <v>26</v>
      </c>
      <c r="M357" s="330" t="s">
        <v>24</v>
      </c>
      <c r="N357" s="221">
        <f>ROUNDUP(H357*J357*L357, -1)</f>
        <v>3000000</v>
      </c>
      <c r="O357" s="267">
        <v>3000000</v>
      </c>
      <c r="P357" s="267">
        <f t="shared" si="137"/>
        <v>0</v>
      </c>
      <c r="Q357" s="267"/>
      <c r="R357" s="267"/>
      <c r="S357" s="267"/>
      <c r="T357" s="267"/>
      <c r="U357" s="267">
        <f t="shared" si="138"/>
        <v>0</v>
      </c>
      <c r="V357" s="267"/>
      <c r="W357" s="267">
        <f>IF(AA357="후원금",N357*100%,N357*0%)</f>
        <v>3000000</v>
      </c>
      <c r="X357" s="267"/>
      <c r="Y357" s="755">
        <f t="shared" si="140"/>
        <v>3000000</v>
      </c>
      <c r="Z357" s="268" t="s">
        <v>526</v>
      </c>
      <c r="AA357" s="274" t="s">
        <v>19</v>
      </c>
      <c r="AB357" s="274" t="s">
        <v>23</v>
      </c>
      <c r="AC357" s="257" t="s">
        <v>19</v>
      </c>
    </row>
    <row r="358" spans="1:30" ht="20.100000000000001" customHeight="1" x14ac:dyDescent="0.15">
      <c r="A358" s="108"/>
      <c r="B358" s="108"/>
      <c r="C358" s="108"/>
      <c r="D358" s="267"/>
      <c r="E358" s="267"/>
      <c r="F358" s="267"/>
      <c r="G358" s="273"/>
      <c r="H358" s="221">
        <v>19230.7</v>
      </c>
      <c r="I358" s="218" t="s">
        <v>22</v>
      </c>
      <c r="J358" s="332">
        <v>1</v>
      </c>
      <c r="K358" s="218" t="s">
        <v>22</v>
      </c>
      <c r="L358" s="331">
        <v>26</v>
      </c>
      <c r="M358" s="330" t="s">
        <v>24</v>
      </c>
      <c r="N358" s="265">
        <f>ROUNDUP(H358*J358*L358, -1)</f>
        <v>500000</v>
      </c>
      <c r="O358" s="389">
        <v>500000</v>
      </c>
      <c r="P358" s="267">
        <f t="shared" si="137"/>
        <v>0</v>
      </c>
      <c r="Q358" s="267"/>
      <c r="R358" s="267"/>
      <c r="S358" s="267"/>
      <c r="T358" s="267"/>
      <c r="U358" s="267">
        <f t="shared" si="138"/>
        <v>0</v>
      </c>
      <c r="V358" s="267"/>
      <c r="W358" s="267"/>
      <c r="X358" s="267">
        <f>IF(AA358="수익사업",N358*100%,N358*0%)</f>
        <v>500000</v>
      </c>
      <c r="Y358" s="389">
        <f t="shared" si="140"/>
        <v>500000</v>
      </c>
      <c r="Z358" s="269" t="s">
        <v>363</v>
      </c>
      <c r="AA358" s="268" t="s">
        <v>507</v>
      </c>
      <c r="AB358" s="268" t="s">
        <v>493</v>
      </c>
      <c r="AC358" s="257" t="s">
        <v>15</v>
      </c>
    </row>
    <row r="359" spans="1:30" s="411" customFormat="1" ht="20.100000000000001" customHeight="1" x14ac:dyDescent="0.15">
      <c r="A359" s="108"/>
      <c r="B359" s="114" t="s">
        <v>350</v>
      </c>
      <c r="C359" s="113" t="s">
        <v>11</v>
      </c>
      <c r="D359" s="293">
        <f>SUM(D360+D364)</f>
        <v>10673050</v>
      </c>
      <c r="E359" s="293">
        <f>SUM(E360+E364)</f>
        <v>11600000</v>
      </c>
      <c r="F359" s="293">
        <f>SUM(F360+F364)</f>
        <v>-926950</v>
      </c>
      <c r="G359" s="410"/>
      <c r="H359" s="392"/>
      <c r="I359" s="392"/>
      <c r="J359" s="392"/>
      <c r="K359" s="290"/>
      <c r="L359" s="291"/>
      <c r="M359" s="290"/>
      <c r="N359" s="289"/>
      <c r="O359" s="293">
        <f t="shared" ref="O359:Y359" si="147">SUM(O360+O364)</f>
        <v>7283340</v>
      </c>
      <c r="P359" s="293">
        <f t="shared" si="147"/>
        <v>3389710</v>
      </c>
      <c r="Q359" s="293">
        <f t="shared" si="147"/>
        <v>0</v>
      </c>
      <c r="R359" s="293">
        <f t="shared" si="147"/>
        <v>3236525</v>
      </c>
      <c r="S359" s="293">
        <f t="shared" si="147"/>
        <v>3236525</v>
      </c>
      <c r="T359" s="293">
        <f t="shared" si="147"/>
        <v>0</v>
      </c>
      <c r="U359" s="293">
        <f t="shared" si="147"/>
        <v>6473050</v>
      </c>
      <c r="V359" s="293">
        <f t="shared" si="147"/>
        <v>4200000</v>
      </c>
      <c r="W359" s="293">
        <f t="shared" si="147"/>
        <v>0</v>
      </c>
      <c r="X359" s="293">
        <f t="shared" si="147"/>
        <v>0</v>
      </c>
      <c r="Y359" s="293">
        <f t="shared" si="147"/>
        <v>10673050</v>
      </c>
      <c r="Z359" s="413"/>
      <c r="AA359" s="413"/>
      <c r="AB359" s="412"/>
      <c r="AC359" s="726"/>
    </row>
    <row r="360" spans="1:30" s="411" customFormat="1" ht="20.100000000000001" customHeight="1" x14ac:dyDescent="0.15">
      <c r="A360" s="108"/>
      <c r="B360" s="108"/>
      <c r="C360" s="114" t="s">
        <v>344</v>
      </c>
      <c r="D360" s="293">
        <f>SUM(N361:N363)</f>
        <v>6360000</v>
      </c>
      <c r="E360" s="293">
        <v>4800000</v>
      </c>
      <c r="F360" s="293">
        <f>SUM(D360-E360)</f>
        <v>1560000</v>
      </c>
      <c r="G360" s="410"/>
      <c r="H360" s="392"/>
      <c r="I360" s="392"/>
      <c r="J360" s="392"/>
      <c r="K360" s="392"/>
      <c r="L360" s="392"/>
      <c r="M360" s="392"/>
      <c r="N360" s="289"/>
      <c r="O360" s="293">
        <f t="shared" ref="O360:Y360" si="148">SUM(O361:O363)</f>
        <v>4131760</v>
      </c>
      <c r="P360" s="293">
        <f t="shared" si="148"/>
        <v>2228240</v>
      </c>
      <c r="Q360" s="293">
        <f t="shared" si="148"/>
        <v>0</v>
      </c>
      <c r="R360" s="293">
        <f t="shared" si="148"/>
        <v>1380000</v>
      </c>
      <c r="S360" s="293">
        <f t="shared" si="148"/>
        <v>1380000</v>
      </c>
      <c r="T360" s="293">
        <f t="shared" si="148"/>
        <v>0</v>
      </c>
      <c r="U360" s="293">
        <f t="shared" si="148"/>
        <v>2760000</v>
      </c>
      <c r="V360" s="293">
        <f t="shared" si="148"/>
        <v>3600000</v>
      </c>
      <c r="W360" s="293">
        <f t="shared" si="148"/>
        <v>0</v>
      </c>
      <c r="X360" s="293">
        <f t="shared" si="148"/>
        <v>0</v>
      </c>
      <c r="Y360" s="293">
        <f t="shared" si="148"/>
        <v>6360000</v>
      </c>
      <c r="Z360" s="413"/>
      <c r="AA360" s="413"/>
      <c r="AB360" s="412"/>
      <c r="AC360" s="726"/>
    </row>
    <row r="361" spans="1:30" s="411" customFormat="1" ht="20.100000000000001" customHeight="1" x14ac:dyDescent="0.15">
      <c r="A361" s="108"/>
      <c r="B361" s="108"/>
      <c r="C361" s="108"/>
      <c r="D361" s="267"/>
      <c r="E361" s="267"/>
      <c r="F361" s="267"/>
      <c r="G361" s="285" t="s">
        <v>451</v>
      </c>
      <c r="H361" s="217">
        <v>230000</v>
      </c>
      <c r="I361" s="218" t="s">
        <v>22</v>
      </c>
      <c r="J361" s="219">
        <v>12</v>
      </c>
      <c r="K361" s="218"/>
      <c r="L361" s="331"/>
      <c r="M361" s="278" t="s">
        <v>24</v>
      </c>
      <c r="N361" s="217">
        <f>ROUNDUP(H361*J361,-1)</f>
        <v>2760000</v>
      </c>
      <c r="O361" s="267">
        <v>2074950</v>
      </c>
      <c r="P361" s="267">
        <f>N361-O361</f>
        <v>685050</v>
      </c>
      <c r="Q361" s="267">
        <f>IF(AA361="국비100%",N361*100%,IF(AA361="시도비100%",N361*0%,IF(AA361="시군구비100%",N361*0%,IF(AA361="국비30%, 시도비70%",N361*30%,IF(AA361="국비30%, 시도비20%, 시군구비50%",N361*30%,IF(AA361="국비50%, 시도비50%",N361*50%,IF(AA361="시도비50%, 시군구비50%",N361*0%,IF(AA361="국비30%, 시도비35%, 시군구비35%",N361*30%))))))))</f>
        <v>0</v>
      </c>
      <c r="R361" s="267">
        <f>IF(AA361="국비100%",N361*0%,IF(AA361="시도비100%",N361*100%,IF(AA361="시군구비100%",N361*0%,IF(AA361="국비30%, 시도비70%",N361*70%,IF(AA361="국비30%, 시도비20%, 시군구비50%",N361*20%,IF(AA361="국비50%, 시도비50%",N361*50%,IF(AA361="시도비50%, 시군구비50%",N361*50%,IF(AA361="국비30%, 시도비35%, 시군구비35%",N361*35%))))))))</f>
        <v>1380000</v>
      </c>
      <c r="S361" s="267">
        <f>IF(AA361="국비100%",N361*0%,IF(AA361="시도비100%",N361*0%,IF(AA361="시군구비100%",N361*100%,IF(AA361="국비30%, 시도비70%",N361*0%,IF(AA361="국비30%, 시도비20%, 시군구비50%",N361*50%,IF(AA361="국비50%, 시도비50%",N361*0%,IF(AA361="시도비50%, 시군구비50%",N361*50%,IF(AA361="국비30%, 시도비35%, 시군구비35%",N361*35%))))))))</f>
        <v>1380000</v>
      </c>
      <c r="T361" s="267">
        <f>IF(AA361="기타보조금",N361*100%,N361*0%)</f>
        <v>0</v>
      </c>
      <c r="U361" s="267">
        <f>SUM(Q361:T361)</f>
        <v>2760000</v>
      </c>
      <c r="V361" s="267">
        <f>IF(AA361="자부담",N361*100%,N361*0%)</f>
        <v>0</v>
      </c>
      <c r="W361" s="267">
        <f>IF(AA361="후원금",N361*100%,N361*0%)</f>
        <v>0</v>
      </c>
      <c r="X361" s="267">
        <f>IF(AA361="수익사업",N361*100%,N361*0%)</f>
        <v>0</v>
      </c>
      <c r="Y361" s="755">
        <f>SUM(U361:X361)</f>
        <v>2760000</v>
      </c>
      <c r="Z361" s="274" t="s">
        <v>290</v>
      </c>
      <c r="AA361" s="268" t="s">
        <v>180</v>
      </c>
      <c r="AB361" s="274" t="s">
        <v>23</v>
      </c>
      <c r="AC361" s="257" t="s">
        <v>637</v>
      </c>
      <c r="AD361" s="257"/>
    </row>
    <row r="362" spans="1:30" s="411" customFormat="1" ht="20.100000000000001" customHeight="1" x14ac:dyDescent="0.15">
      <c r="A362" s="108"/>
      <c r="B362" s="108"/>
      <c r="C362" s="108"/>
      <c r="D362" s="267"/>
      <c r="E362" s="267"/>
      <c r="F362" s="267"/>
      <c r="G362" s="273"/>
      <c r="H362" s="221">
        <v>200000</v>
      </c>
      <c r="I362" s="218" t="s">
        <v>22</v>
      </c>
      <c r="J362" s="662">
        <v>12</v>
      </c>
      <c r="K362" s="218"/>
      <c r="L362" s="221"/>
      <c r="M362" s="330" t="s">
        <v>24</v>
      </c>
      <c r="N362" s="270">
        <f>SUM(H362*J362)</f>
        <v>2400000</v>
      </c>
      <c r="O362" s="267">
        <v>1789410</v>
      </c>
      <c r="P362" s="267">
        <f>N362-O362</f>
        <v>610590</v>
      </c>
      <c r="Q362" s="267"/>
      <c r="R362" s="267"/>
      <c r="S362" s="267"/>
      <c r="T362" s="267"/>
      <c r="U362" s="267">
        <f>SUM(Q362:T362)</f>
        <v>0</v>
      </c>
      <c r="V362" s="267">
        <f>IF(AA362="자부담",N362*100%,N362*0%)</f>
        <v>2400000</v>
      </c>
      <c r="W362" s="267"/>
      <c r="X362" s="267"/>
      <c r="Y362" s="755">
        <f>SUM(U362:X362)</f>
        <v>2400000</v>
      </c>
      <c r="Z362" s="268" t="s">
        <v>494</v>
      </c>
      <c r="AA362" s="268" t="s">
        <v>20</v>
      </c>
      <c r="AB362" s="268" t="s">
        <v>493</v>
      </c>
      <c r="AC362" s="262" t="s">
        <v>494</v>
      </c>
      <c r="AD362" s="257"/>
    </row>
    <row r="363" spans="1:30" s="411" customFormat="1" ht="20.100000000000001" customHeight="1" x14ac:dyDescent="0.15">
      <c r="A363" s="108"/>
      <c r="B363" s="108"/>
      <c r="C363" s="108"/>
      <c r="D363" s="267"/>
      <c r="E363" s="267"/>
      <c r="F363" s="267"/>
      <c r="G363" s="190"/>
      <c r="H363" s="243">
        <v>100000</v>
      </c>
      <c r="I363" s="240" t="s">
        <v>22</v>
      </c>
      <c r="J363" s="142">
        <v>12</v>
      </c>
      <c r="K363" s="240"/>
      <c r="L363" s="243"/>
      <c r="M363" s="141" t="s">
        <v>24</v>
      </c>
      <c r="N363" s="265">
        <f>SUM(H363*J363)</f>
        <v>1200000</v>
      </c>
      <c r="O363" s="320">
        <v>267400</v>
      </c>
      <c r="P363" s="320">
        <f>N363-O363</f>
        <v>932600</v>
      </c>
      <c r="Q363" s="320"/>
      <c r="R363" s="320"/>
      <c r="S363" s="320"/>
      <c r="T363" s="320"/>
      <c r="U363" s="320">
        <f>SUM(Q363:T363)</f>
        <v>0</v>
      </c>
      <c r="V363" s="320">
        <f>IF(AA363="자부담",N363*100%,N363*0%)</f>
        <v>1200000</v>
      </c>
      <c r="W363" s="320"/>
      <c r="X363" s="320"/>
      <c r="Y363" s="757">
        <f>SUM(U363:X363)</f>
        <v>1200000</v>
      </c>
      <c r="Z363" s="264" t="s">
        <v>494</v>
      </c>
      <c r="AA363" s="264" t="s">
        <v>20</v>
      </c>
      <c r="AB363" s="264" t="s">
        <v>23</v>
      </c>
      <c r="AC363" s="262" t="s">
        <v>494</v>
      </c>
    </row>
    <row r="364" spans="1:30" s="411" customFormat="1" ht="20.100000000000001" customHeight="1" x14ac:dyDescent="0.15">
      <c r="A364" s="108"/>
      <c r="B364" s="108"/>
      <c r="C364" s="114" t="s">
        <v>484</v>
      </c>
      <c r="D364" s="293">
        <f>SUM(N365:N367)</f>
        <v>4313050</v>
      </c>
      <c r="E364" s="293">
        <v>6800000</v>
      </c>
      <c r="F364" s="293">
        <f>SUM(D364-E364)</f>
        <v>-2486950</v>
      </c>
      <c r="G364" s="410"/>
      <c r="H364" s="392"/>
      <c r="I364" s="392"/>
      <c r="J364" s="392"/>
      <c r="K364" s="392"/>
      <c r="L364" s="392"/>
      <c r="M364" s="392"/>
      <c r="N364" s="289"/>
      <c r="O364" s="293">
        <f t="shared" ref="O364:Y364" si="149">SUM(O365:O367)</f>
        <v>3151580</v>
      </c>
      <c r="P364" s="293">
        <f t="shared" si="149"/>
        <v>1161470</v>
      </c>
      <c r="Q364" s="293">
        <f t="shared" si="149"/>
        <v>0</v>
      </c>
      <c r="R364" s="293">
        <f t="shared" si="149"/>
        <v>1856525</v>
      </c>
      <c r="S364" s="293">
        <f t="shared" si="149"/>
        <v>1856525</v>
      </c>
      <c r="T364" s="293">
        <f t="shared" si="149"/>
        <v>0</v>
      </c>
      <c r="U364" s="293">
        <f t="shared" si="149"/>
        <v>3713050</v>
      </c>
      <c r="V364" s="293">
        <f t="shared" si="149"/>
        <v>600000</v>
      </c>
      <c r="W364" s="293">
        <f t="shared" si="149"/>
        <v>0</v>
      </c>
      <c r="X364" s="293">
        <f t="shared" si="149"/>
        <v>0</v>
      </c>
      <c r="Y364" s="293">
        <f t="shared" si="149"/>
        <v>4313050</v>
      </c>
      <c r="Z364" s="413"/>
      <c r="AA364" s="413"/>
      <c r="AB364" s="412"/>
      <c r="AC364" s="726"/>
    </row>
    <row r="365" spans="1:30" s="411" customFormat="1" ht="20.100000000000001" customHeight="1" x14ac:dyDescent="0.15">
      <c r="A365" s="108"/>
      <c r="B365" s="108"/>
      <c r="C365" s="108"/>
      <c r="D365" s="267"/>
      <c r="E365" s="267"/>
      <c r="F365" s="267"/>
      <c r="G365" s="285" t="s">
        <v>611</v>
      </c>
      <c r="H365" s="244">
        <v>370000</v>
      </c>
      <c r="I365" s="235" t="s">
        <v>22</v>
      </c>
      <c r="J365" s="110">
        <v>1</v>
      </c>
      <c r="K365" s="235"/>
      <c r="L365" s="369"/>
      <c r="M365" s="237" t="s">
        <v>24</v>
      </c>
      <c r="N365" s="238">
        <f>SUM(H365*J365)</f>
        <v>370000</v>
      </c>
      <c r="O365" s="267"/>
      <c r="P365" s="267">
        <f>N365-O365</f>
        <v>370000</v>
      </c>
      <c r="Q365" s="267">
        <f>IF(AA365="국비100%",N365*100%,IF(AA365="시도비100%",N365*0%,IF(AA365="시군구비100%",N365*0%,IF(AA365="국비30%, 시도비70%",N365*30%,IF(AA365="국비30%, 시도비20%, 시군구비50%",N365*30%,IF(AA365="국비50%, 시도비50%",N365*50%,IF(AA365="시도비50%, 시군구비50%",N365*0%,IF(AA365="국비30%, 시도비35%, 시군구비35%",N365*30%))))))))</f>
        <v>0</v>
      </c>
      <c r="R365" s="267">
        <f>IF(AA365="국비100%",N365*0%,IF(AA365="시도비100%",N365*100%,IF(AA365="시군구비100%",N365*0%,IF(AA365="국비30%, 시도비70%",N365*70%,IF(AA365="국비30%, 시도비20%, 시군구비50%",N365*20%,IF(AA365="국비50%, 시도비50%",N365*50%,IF(AA365="시도비50%, 시군구비50%",N365*50%,IF(AA365="국비30%, 시도비35%, 시군구비35%",N365*35%))))))))</f>
        <v>185000</v>
      </c>
      <c r="S365" s="267">
        <f>IF(AA365="국비100%",N365*0%,IF(AA365="시도비100%",N365*0%,IF(AA365="시군구비100%",N365*100%,IF(AA365="국비30%, 시도비70%",N365*0%,IF(AA365="국비30%, 시도비20%, 시군구비50%",N365*50%,IF(AA365="국비50%, 시도비50%",N365*0%,IF(AA365="시도비50%, 시군구비50%",N365*50%,IF(AA365="국비30%, 시도비35%, 시군구비35%",N365*35%))))))))</f>
        <v>185000</v>
      </c>
      <c r="T365" s="267">
        <f>IF(AA365="기타보조금",N365*100%,N365*0%)</f>
        <v>0</v>
      </c>
      <c r="U365" s="267">
        <f>SUM(Q365:T365)</f>
        <v>370000</v>
      </c>
      <c r="V365" s="267">
        <f>IF(AA365="자부담",N365*100%,N365*0%)</f>
        <v>0</v>
      </c>
      <c r="W365" s="267">
        <f>IF(AA365="후원금",N365*100%,N365*0%)</f>
        <v>0</v>
      </c>
      <c r="X365" s="267">
        <f>IF(AA365="수익사업",N365*100%,N365*0%)</f>
        <v>0</v>
      </c>
      <c r="Y365" s="755">
        <f>SUM(U365:X365)</f>
        <v>370000</v>
      </c>
      <c r="Z365" s="274" t="s">
        <v>290</v>
      </c>
      <c r="AA365" s="268" t="s">
        <v>180</v>
      </c>
      <c r="AB365" s="274" t="s">
        <v>23</v>
      </c>
      <c r="AC365" s="257" t="s">
        <v>637</v>
      </c>
      <c r="AD365" s="257"/>
    </row>
    <row r="366" spans="1:30" s="411" customFormat="1" ht="20.100000000000001" customHeight="1" x14ac:dyDescent="0.15">
      <c r="A366" s="108"/>
      <c r="B366" s="108"/>
      <c r="C366" s="108"/>
      <c r="D366" s="267"/>
      <c r="E366" s="267"/>
      <c r="F366" s="267"/>
      <c r="G366" s="273" t="s">
        <v>517</v>
      </c>
      <c r="H366" s="217">
        <v>278587.5</v>
      </c>
      <c r="I366" s="218" t="s">
        <v>22</v>
      </c>
      <c r="J366" s="219">
        <v>12</v>
      </c>
      <c r="K366" s="218"/>
      <c r="L366" s="331"/>
      <c r="M366" s="278" t="s">
        <v>24</v>
      </c>
      <c r="N366" s="183">
        <f>SUM(H366*J366)</f>
        <v>3343050</v>
      </c>
      <c r="O366" s="267">
        <v>2823050</v>
      </c>
      <c r="P366" s="267">
        <f>N366-O366</f>
        <v>520000</v>
      </c>
      <c r="Q366" s="267">
        <f>IF(AA366="국비100%",N366*100%,IF(AA366="시도비100%",N366*0%,IF(AA366="시군구비100%",N366*0%,IF(AA366="국비30%, 시도비70%",N366*30%,IF(AA366="국비30%, 시도비20%, 시군구비50%",N366*30%,IF(AA366="국비50%, 시도비50%",N366*50%,IF(AA366="시도비50%, 시군구비50%",N366*0%,IF(AA366="국비30%, 시도비35%, 시군구비35%",N366*30%))))))))</f>
        <v>0</v>
      </c>
      <c r="R366" s="267">
        <f>IF(AA366="국비100%",N366*0%,IF(AA366="시도비100%",N366*100%,IF(AA366="시군구비100%",N366*0%,IF(AA366="국비30%, 시도비70%",N366*70%,IF(AA366="국비30%, 시도비20%, 시군구비50%",N366*20%,IF(AA366="국비50%, 시도비50%",N366*50%,IF(AA366="시도비50%, 시군구비50%",N366*50%,IF(AA366="국비30%, 시도비35%, 시군구비35%",N366*35%))))))))</f>
        <v>1671525</v>
      </c>
      <c r="S366" s="267">
        <f>IF(AA366="국비100%",N366*0%,IF(AA366="시도비100%",N366*0%,IF(AA366="시군구비100%",N366*100%,IF(AA366="국비30%, 시도비70%",N366*0%,IF(AA366="국비30%, 시도비20%, 시군구비50%",N366*50%,IF(AA366="국비50%, 시도비50%",N366*0%,IF(AA366="시도비50%, 시군구비50%",N366*50%,IF(AA366="국비30%, 시도비35%, 시군구비35%",N366*35%))))))))</f>
        <v>1671525</v>
      </c>
      <c r="T366" s="267">
        <f>IF(AA366="기타보조금",N366*100%,N366*0%)</f>
        <v>0</v>
      </c>
      <c r="U366" s="267">
        <f>SUM(Q366:T366)</f>
        <v>3343050</v>
      </c>
      <c r="V366" s="267">
        <f>IF(AA366="자부담",N366*100%,N366*0%)</f>
        <v>0</v>
      </c>
      <c r="W366" s="267">
        <f>IF(AA366="후원금",N366*100%,N366*0%)</f>
        <v>0</v>
      </c>
      <c r="X366" s="267">
        <f>IF(AA366="수익사업",N366*100%,N366*0%)</f>
        <v>0</v>
      </c>
      <c r="Y366" s="755">
        <f>SUM(U366:X366)</f>
        <v>3343050</v>
      </c>
      <c r="Z366" s="274" t="s">
        <v>290</v>
      </c>
      <c r="AA366" s="268" t="s">
        <v>180</v>
      </c>
      <c r="AB366" s="274" t="s">
        <v>23</v>
      </c>
      <c r="AC366" s="257" t="s">
        <v>637</v>
      </c>
      <c r="AD366" s="257"/>
    </row>
    <row r="367" spans="1:30" s="411" customFormat="1" ht="20.100000000000001" customHeight="1" x14ac:dyDescent="0.15">
      <c r="A367" s="108"/>
      <c r="B367" s="106"/>
      <c r="C367" s="106"/>
      <c r="D367" s="320"/>
      <c r="E367" s="320"/>
      <c r="F367" s="320"/>
      <c r="G367" s="414"/>
      <c r="H367" s="221">
        <v>50000</v>
      </c>
      <c r="I367" s="218" t="s">
        <v>22</v>
      </c>
      <c r="J367" s="662">
        <v>12</v>
      </c>
      <c r="K367" s="218"/>
      <c r="L367" s="221"/>
      <c r="M367" s="330" t="s">
        <v>24</v>
      </c>
      <c r="N367" s="270">
        <f>SUM(H367*J367)</f>
        <v>600000</v>
      </c>
      <c r="O367" s="267">
        <v>328530</v>
      </c>
      <c r="P367" s="267">
        <f>N367-O367</f>
        <v>271470</v>
      </c>
      <c r="Q367" s="267"/>
      <c r="R367" s="267"/>
      <c r="S367" s="267"/>
      <c r="T367" s="267"/>
      <c r="U367" s="267">
        <f>SUM(Q367:T367)</f>
        <v>0</v>
      </c>
      <c r="V367" s="267">
        <f>IF(AA367="자부담",N367*100%,N367*0%)</f>
        <v>600000</v>
      </c>
      <c r="W367" s="267"/>
      <c r="X367" s="267"/>
      <c r="Y367" s="755">
        <f>SUM(U367:X367)</f>
        <v>600000</v>
      </c>
      <c r="Z367" s="268" t="s">
        <v>494</v>
      </c>
      <c r="AA367" s="268" t="s">
        <v>20</v>
      </c>
      <c r="AB367" s="268" t="s">
        <v>23</v>
      </c>
      <c r="AC367" s="262" t="s">
        <v>494</v>
      </c>
    </row>
    <row r="368" spans="1:30" s="411" customFormat="1" ht="20.100000000000001" customHeight="1" x14ac:dyDescent="0.15">
      <c r="A368" s="108"/>
      <c r="B368" s="114" t="s">
        <v>475</v>
      </c>
      <c r="C368" s="113" t="s">
        <v>11</v>
      </c>
      <c r="D368" s="293">
        <f>SUM(D369+D379+D412+D421+D429+D433)</f>
        <v>80927833</v>
      </c>
      <c r="E368" s="293">
        <f>SUM(E369+E379+E412+E421+E429+E433)</f>
        <v>104933230</v>
      </c>
      <c r="F368" s="293">
        <f>SUM(F369+F379+F412+F421+F429+F433)</f>
        <v>-24005397</v>
      </c>
      <c r="G368" s="410"/>
      <c r="H368" s="392"/>
      <c r="I368" s="392"/>
      <c r="J368" s="392"/>
      <c r="K368" s="290"/>
      <c r="L368" s="291"/>
      <c r="M368" s="290"/>
      <c r="N368" s="289"/>
      <c r="O368" s="293">
        <f t="shared" ref="O368:Y368" si="150">SUM(O369+O379+O412+O421+O429+O433)</f>
        <v>56556333</v>
      </c>
      <c r="P368" s="293">
        <f t="shared" si="150"/>
        <v>24371500</v>
      </c>
      <c r="Q368" s="293">
        <f t="shared" si="150"/>
        <v>18645228.899999999</v>
      </c>
      <c r="R368" s="293">
        <f t="shared" si="150"/>
        <v>37267658.100000001</v>
      </c>
      <c r="S368" s="293">
        <f t="shared" si="150"/>
        <v>23624946</v>
      </c>
      <c r="T368" s="293">
        <f t="shared" si="150"/>
        <v>300000</v>
      </c>
      <c r="U368" s="293">
        <f t="shared" si="150"/>
        <v>79837833</v>
      </c>
      <c r="V368" s="293">
        <f t="shared" si="150"/>
        <v>1090000</v>
      </c>
      <c r="W368" s="293">
        <f t="shared" si="150"/>
        <v>0</v>
      </c>
      <c r="X368" s="293">
        <f t="shared" si="150"/>
        <v>0</v>
      </c>
      <c r="Y368" s="293">
        <f t="shared" si="150"/>
        <v>80927833</v>
      </c>
      <c r="Z368" s="413"/>
      <c r="AA368" s="413"/>
      <c r="AB368" s="412"/>
      <c r="AC368" s="726"/>
    </row>
    <row r="369" spans="1:29" ht="20.100000000000001" customHeight="1" x14ac:dyDescent="0.15">
      <c r="A369" s="108"/>
      <c r="B369" s="112"/>
      <c r="C369" s="114" t="s">
        <v>446</v>
      </c>
      <c r="D369" s="293">
        <f>SUM(N370:N378)</f>
        <v>12286800</v>
      </c>
      <c r="E369" s="293">
        <v>27754500</v>
      </c>
      <c r="F369" s="293">
        <f>SUM(D369-E369)</f>
        <v>-15467700</v>
      </c>
      <c r="G369" s="410"/>
      <c r="H369" s="392"/>
      <c r="I369" s="392"/>
      <c r="J369" s="392"/>
      <c r="K369" s="392"/>
      <c r="L369" s="392"/>
      <c r="M369" s="392"/>
      <c r="N369" s="289"/>
      <c r="O369" s="293">
        <f t="shared" ref="O369:Y369" si="151">SUM(O370:O378)</f>
        <v>6727000</v>
      </c>
      <c r="P369" s="293">
        <f t="shared" si="151"/>
        <v>5559800</v>
      </c>
      <c r="Q369" s="293">
        <f t="shared" si="151"/>
        <v>3421320</v>
      </c>
      <c r="R369" s="293">
        <f t="shared" si="151"/>
        <v>8417280</v>
      </c>
      <c r="S369" s="293">
        <f t="shared" si="151"/>
        <v>448200</v>
      </c>
      <c r="T369" s="293">
        <f t="shared" si="151"/>
        <v>0</v>
      </c>
      <c r="U369" s="293">
        <f t="shared" si="151"/>
        <v>12286800</v>
      </c>
      <c r="V369" s="293">
        <f t="shared" si="151"/>
        <v>0</v>
      </c>
      <c r="W369" s="293">
        <f t="shared" si="151"/>
        <v>0</v>
      </c>
      <c r="X369" s="293">
        <f t="shared" si="151"/>
        <v>0</v>
      </c>
      <c r="Y369" s="293">
        <f t="shared" si="151"/>
        <v>12286800</v>
      </c>
      <c r="Z369" s="309"/>
      <c r="AA369" s="309"/>
      <c r="AB369" s="308"/>
      <c r="AC369" s="627"/>
    </row>
    <row r="370" spans="1:29" ht="20.100000000000001" customHeight="1" x14ac:dyDescent="0.15">
      <c r="A370" s="108"/>
      <c r="B370" s="108"/>
      <c r="C370" s="108"/>
      <c r="D370" s="267"/>
      <c r="E370" s="267"/>
      <c r="F370" s="267"/>
      <c r="G370" s="365" t="s">
        <v>445</v>
      </c>
      <c r="H370" s="244">
        <v>14706.6</v>
      </c>
      <c r="I370" s="235" t="s">
        <v>22</v>
      </c>
      <c r="J370" s="236">
        <v>12</v>
      </c>
      <c r="K370" s="235" t="s">
        <v>22</v>
      </c>
      <c r="L370" s="369">
        <v>5</v>
      </c>
      <c r="M370" s="237" t="s">
        <v>24</v>
      </c>
      <c r="N370" s="244">
        <f>ROUNDUP(H370*J370*L370,-1)</f>
        <v>882400</v>
      </c>
      <c r="O370" s="286">
        <v>400000</v>
      </c>
      <c r="P370" s="286">
        <f t="shared" ref="P370:P378" si="152">N370-O370</f>
        <v>482400</v>
      </c>
      <c r="Q370" s="286">
        <f>IF(AA370="국비100%",N370*100%,IF(AA370="시도비100%",N370*0%,IF(AA370="시군구비100%",N370*0%,IF(AA370="국비30%, 시도비70%",N370*30%,IF(AA370="국비30%, 시도비20%, 시군구비50%",N370*30%,IF(AA370="국비50%, 시도비50%",N370*50%,IF(AA370="시도비50%, 시군구비50%",N370*0%,IF(AA370="국비30%, 시도비35%, 시군구비35%",N370*30%))))))))</f>
        <v>0</v>
      </c>
      <c r="R370" s="286">
        <f>IF(AA370="국비100%",N370*0%,IF(AA370="시도비100%",N370*100%,IF(AA370="시군구비100%",N370*0%,IF(AA370="국비30%, 시도비70%",N370*70%,IF(AA370="국비30%, 시도비20%, 시군구비50%",N370*20%,IF(AA370="국비50%, 시도비50%",N370*50%,IF(AA370="시도비50%, 시군구비50%",N370*50%,IF(AA370="국비30%, 시도비35%, 시군구비35%",N370*35%))))))))</f>
        <v>441200</v>
      </c>
      <c r="S370" s="286">
        <f>IF(AA370="국비100%",N370*0%,IF(AA370="시도비100%",N370*0%,IF(AA370="시군구비100%",N370*100%,IF(AA370="국비30%, 시도비70%",N370*0%,IF(AA370="국비30%, 시도비20%, 시군구비50%",N370*50%,IF(AA370="국비50%, 시도비50%",N370*0%,IF(AA370="시도비50%, 시군구비50%",N370*50%,IF(AA370="국비30%, 시도비35%, 시군구비35%",N370*35%))))))))</f>
        <v>441200</v>
      </c>
      <c r="T370" s="286">
        <f t="shared" ref="T370:T378" si="153">IF(AA370="기타보조금",N370*100%,N370*0%)</f>
        <v>0</v>
      </c>
      <c r="U370" s="286">
        <f t="shared" ref="U370:U378" si="154">SUM(Q370:T370)</f>
        <v>882400</v>
      </c>
      <c r="V370" s="286">
        <f t="shared" ref="V370:V378" si="155">IF(AA370="자부담",N370*100%,N370*0%)</f>
        <v>0</v>
      </c>
      <c r="W370" s="286">
        <f t="shared" ref="W370:W378" si="156">IF(AA370="후원금",N370*100%,N370*0%)</f>
        <v>0</v>
      </c>
      <c r="X370" s="286">
        <f t="shared" ref="X370:X378" si="157">IF(AA370="수익사업",N370*100%,N370*0%)</f>
        <v>0</v>
      </c>
      <c r="Y370" s="756">
        <f t="shared" ref="Y370:Y378" si="158">SUM(U370:X370)</f>
        <v>882400</v>
      </c>
      <c r="Z370" s="311" t="s">
        <v>290</v>
      </c>
      <c r="AA370" s="312" t="s">
        <v>180</v>
      </c>
      <c r="AB370" s="311" t="s">
        <v>23</v>
      </c>
      <c r="AC370" s="257" t="s">
        <v>637</v>
      </c>
    </row>
    <row r="371" spans="1:29" ht="20.100000000000001" customHeight="1" x14ac:dyDescent="0.15">
      <c r="A371" s="108"/>
      <c r="B371" s="108"/>
      <c r="C371" s="108"/>
      <c r="D371" s="267"/>
      <c r="E371" s="267"/>
      <c r="F371" s="267"/>
      <c r="G371" s="280"/>
      <c r="H371" s="217">
        <v>7706.6</v>
      </c>
      <c r="I371" s="334" t="s">
        <v>22</v>
      </c>
      <c r="J371" s="219">
        <v>12</v>
      </c>
      <c r="K371" s="334" t="s">
        <v>22</v>
      </c>
      <c r="L371" s="331">
        <v>5</v>
      </c>
      <c r="M371" s="278" t="s">
        <v>24</v>
      </c>
      <c r="N371" s="217">
        <f>ROUNDUP(H371*J371*L371,-1)</f>
        <v>462400</v>
      </c>
      <c r="O371" s="267">
        <v>320000</v>
      </c>
      <c r="P371" s="276">
        <f t="shared" si="152"/>
        <v>142400</v>
      </c>
      <c r="Q371" s="267">
        <f>IF(AA371="국비100%",N371*100%,IF(AA371="시도비100%",N371*0%,IF(AA371="시군구비100%",N371*0%,IF(AA371="국비30%, 시도비70%",N371*30%,IF(AA371="국비30%, 시도비20%, 시군구비50%",N371*30%,IF(AA371="국비50%, 시도비50%",N371*50%,IF(AA371="시도비50%, 시군구비50%",N371*0%,IF(AA371="국비30%, 시도비35%, 시군구비35%",N371*30%))))))))</f>
        <v>138720</v>
      </c>
      <c r="R371" s="267">
        <f>IF(AA371="국비100%",N371*0%,IF(AA371="시도비100%",N371*100%,IF(AA371="시군구비100%",N371*0%,IF(AA371="국비30%, 시도비70%",N371*70%,IF(AA371="국비30%, 시도비20%, 시군구비50%",N371*20%,IF(AA371="국비50%, 시도비50%",N371*50%,IF(AA371="시도비50%, 시군구비50%",N371*50%,IF(AA371="국비30%, 시도비35%, 시군구비35%",N371*35%))))))))</f>
        <v>323680</v>
      </c>
      <c r="S371" s="267">
        <f>IF(AA371="국비100%",N371*0%,IF(AA371="시도비100%",N371*0%,IF(AA371="시군구비100%",N371*100%,IF(AA371="국비30%, 시도비70%",N371*0%,IF(AA371="국비30%, 시도비20%, 시군구비50%",N371*50%,IF(AA371="국비50%, 시도비50%",N371*0%,IF(AA371="시도비50%, 시군구비50%",N371*50%,IF(AA371="국비30%, 시도비35%, 시군구비35%",N371*35%))))))))</f>
        <v>0</v>
      </c>
      <c r="T371" s="267">
        <f t="shared" si="153"/>
        <v>0</v>
      </c>
      <c r="U371" s="267">
        <f t="shared" si="154"/>
        <v>462400</v>
      </c>
      <c r="V371" s="267">
        <f t="shared" si="155"/>
        <v>0</v>
      </c>
      <c r="W371" s="267">
        <f t="shared" si="156"/>
        <v>0</v>
      </c>
      <c r="X371" s="267">
        <f t="shared" si="157"/>
        <v>0</v>
      </c>
      <c r="Y371" s="755">
        <f t="shared" si="158"/>
        <v>462400</v>
      </c>
      <c r="Z371" s="268" t="s">
        <v>299</v>
      </c>
      <c r="AA371" s="274" t="s">
        <v>81</v>
      </c>
      <c r="AB371" s="274" t="s">
        <v>23</v>
      </c>
      <c r="AC371" s="257" t="s">
        <v>638</v>
      </c>
    </row>
    <row r="372" spans="1:29" ht="20.100000000000001" customHeight="1" x14ac:dyDescent="0.15">
      <c r="A372" s="108"/>
      <c r="B372" s="108"/>
      <c r="C372" s="108"/>
      <c r="D372" s="267"/>
      <c r="E372" s="267"/>
      <c r="F372" s="267"/>
      <c r="G372" s="280"/>
      <c r="H372" s="217">
        <v>10000</v>
      </c>
      <c r="I372" s="334" t="s">
        <v>22</v>
      </c>
      <c r="J372" s="219">
        <v>3</v>
      </c>
      <c r="K372" s="334" t="s">
        <v>22</v>
      </c>
      <c r="L372" s="331">
        <v>1</v>
      </c>
      <c r="M372" s="278" t="s">
        <v>24</v>
      </c>
      <c r="N372" s="217">
        <f>SUM(H372*J372*L372)</f>
        <v>30000</v>
      </c>
      <c r="O372" s="267">
        <v>20000</v>
      </c>
      <c r="P372" s="276">
        <f t="shared" si="152"/>
        <v>10000</v>
      </c>
      <c r="Q372" s="267">
        <f>IF(AA372="국비100%",N372*100%,IF(AA372="시도비100%",N372*0%,IF(AA372="시군구비100%",N372*0%,IF(AA372="국비30%, 시도비70%",N372*30%,IF(AA372="국비30%, 시도비20%, 시군구비50%",N372*30%,IF(AA372="국비50%, 시도비50%",N372*50%,IF(AA372="시도비50%, 시군구비50%",N372*0%,IF(AA372="국비30%, 시도비35%, 시군구비35%",N372*30%))))))))</f>
        <v>9000</v>
      </c>
      <c r="R372" s="267">
        <f>IF(AA372="국비100%",N372*0%,IF(AA372="시도비100%",N372*100%,IF(AA372="시군구비100%",N372*0%,IF(AA372="국비30%, 시도비70%",N372*70%,IF(AA372="국비30%, 시도비20%, 시군구비50%",N372*20%,IF(AA372="국비50%, 시도비50%",N372*50%,IF(AA372="시도비50%, 시군구비50%",N372*50%,IF(AA372="국비30%, 시도비35%, 시군구비35%",N372*35%))))))))</f>
        <v>21000</v>
      </c>
      <c r="S372" s="267">
        <f>IF(AA372="국비100%",N372*0%,IF(AA372="시도비100%",N372*0%,IF(AA372="시군구비100%",N372*100%,IF(AA372="국비30%, 시도비70%",N372*0%,IF(AA372="국비30%, 시도비20%, 시군구비50%",N372*50%,IF(AA372="국비50%, 시도비50%",N372*0%,IF(AA372="시도비50%, 시군구비50%",N372*50%,IF(AA372="국비30%, 시도비35%, 시군구비35%",N372*35%))))))))</f>
        <v>0</v>
      </c>
      <c r="T372" s="267">
        <f t="shared" si="153"/>
        <v>0</v>
      </c>
      <c r="U372" s="267">
        <f t="shared" si="154"/>
        <v>30000</v>
      </c>
      <c r="V372" s="267">
        <f t="shared" si="155"/>
        <v>0</v>
      </c>
      <c r="W372" s="267">
        <f t="shared" si="156"/>
        <v>0</v>
      </c>
      <c r="X372" s="267">
        <f t="shared" si="157"/>
        <v>0</v>
      </c>
      <c r="Y372" s="755">
        <f t="shared" si="158"/>
        <v>30000</v>
      </c>
      <c r="Z372" s="268" t="s">
        <v>26</v>
      </c>
      <c r="AA372" s="274" t="s">
        <v>81</v>
      </c>
      <c r="AB372" s="274" t="s">
        <v>23</v>
      </c>
      <c r="AC372" s="257" t="s">
        <v>638</v>
      </c>
    </row>
    <row r="373" spans="1:29" ht="20.100000000000001" customHeight="1" x14ac:dyDescent="0.15">
      <c r="A373" s="108"/>
      <c r="B373" s="108"/>
      <c r="C373" s="108"/>
      <c r="D373" s="267"/>
      <c r="E373" s="267"/>
      <c r="F373" s="267"/>
      <c r="G373" s="273"/>
      <c r="H373" s="217">
        <v>56250</v>
      </c>
      <c r="I373" s="335" t="s">
        <v>22</v>
      </c>
      <c r="J373" s="219">
        <v>12</v>
      </c>
      <c r="K373" s="725" t="s">
        <v>22</v>
      </c>
      <c r="L373" s="327">
        <v>1</v>
      </c>
      <c r="M373" s="331" t="s">
        <v>24</v>
      </c>
      <c r="N373" s="217">
        <f>SUM(H373*J373*L373)</f>
        <v>675000</v>
      </c>
      <c r="O373" s="267">
        <v>535000</v>
      </c>
      <c r="P373" s="276">
        <f t="shared" si="152"/>
        <v>140000</v>
      </c>
      <c r="Q373" s="267">
        <f t="shared" ref="Q373:Q378" si="159">IF(AA373="국비100%",N373*100%,IF(AA373="시도비100%",N373*0%,IF(AA373="시군구비100%",N373*0%,IF(AA373="국비30%, 시도비70%",N373*30%,IF(AA373="국비50%, 시도비50%",N373*50%,IF(AA373="시도비50%, 시군구비50%",N373*0%,IF(AA373="국비30%, 시도비35%, 시군구비35%",N373*30%)))))))</f>
        <v>202500</v>
      </c>
      <c r="R373" s="267">
        <f t="shared" ref="R373:R378" si="160">IF(AA373="국비100%",N373*0%,IF(AA373="시도비100%",N373*100%,IF(AA373="시군구비100%",N373*0%,IF(AA373="국비30%, 시도비70%",N373*70%,IF(AA373="국비50%, 시도비50%",N373*50%,IF(AA373="시도비50%, 시군구비50%",N373*50%,IF(AA373="국비30%, 시도비35%, 시군구비35%",N373*35%)))))))</f>
        <v>472499.99999999994</v>
      </c>
      <c r="S373" s="267">
        <f t="shared" ref="S373:S378" si="161">IF(AA373="국비100%",N373*0%,IF(AA373="시도비100%",N373*0%,IF(AA373="시군구비100%",N373*100%,IF(AA373="국비30%, 시도비70%",N373*0%,IF(AA373="국비50%, 시도비50%",N373*0%,IF(AA373="시도비50%, 시군구비50%",N373*50%,IF(AA373="국비30%, 시도비35%, 시군구비35%",N373*35%)))))))</f>
        <v>0</v>
      </c>
      <c r="T373" s="267">
        <f t="shared" si="153"/>
        <v>0</v>
      </c>
      <c r="U373" s="267">
        <f t="shared" si="154"/>
        <v>675000</v>
      </c>
      <c r="V373" s="267">
        <f t="shared" si="155"/>
        <v>0</v>
      </c>
      <c r="W373" s="267">
        <f t="shared" si="156"/>
        <v>0</v>
      </c>
      <c r="X373" s="267">
        <f t="shared" si="157"/>
        <v>0</v>
      </c>
      <c r="Y373" s="760">
        <f t="shared" si="158"/>
        <v>675000</v>
      </c>
      <c r="Z373" s="274" t="s">
        <v>300</v>
      </c>
      <c r="AA373" s="274" t="s">
        <v>81</v>
      </c>
      <c r="AB373" s="274" t="s">
        <v>23</v>
      </c>
      <c r="AC373" s="257" t="s">
        <v>636</v>
      </c>
    </row>
    <row r="374" spans="1:29" ht="20.100000000000001" customHeight="1" x14ac:dyDescent="0.15">
      <c r="A374" s="108"/>
      <c r="B374" s="108"/>
      <c r="C374" s="108"/>
      <c r="D374" s="267"/>
      <c r="E374" s="267"/>
      <c r="F374" s="267"/>
      <c r="G374" s="273"/>
      <c r="H374" s="217">
        <v>15833.3</v>
      </c>
      <c r="I374" s="218" t="s">
        <v>22</v>
      </c>
      <c r="J374" s="219">
        <v>12</v>
      </c>
      <c r="K374" s="218" t="s">
        <v>22</v>
      </c>
      <c r="L374" s="331">
        <v>1</v>
      </c>
      <c r="M374" s="220" t="s">
        <v>24</v>
      </c>
      <c r="N374" s="217">
        <f>ROUNDUP(H374*J374*L374, -1)</f>
        <v>190000</v>
      </c>
      <c r="O374" s="267">
        <v>110000</v>
      </c>
      <c r="P374" s="276">
        <f t="shared" si="152"/>
        <v>80000</v>
      </c>
      <c r="Q374" s="267">
        <f t="shared" si="159"/>
        <v>57000</v>
      </c>
      <c r="R374" s="267">
        <f t="shared" si="160"/>
        <v>133000</v>
      </c>
      <c r="S374" s="267">
        <f t="shared" si="161"/>
        <v>0</v>
      </c>
      <c r="T374" s="267">
        <f t="shared" si="153"/>
        <v>0</v>
      </c>
      <c r="U374" s="267">
        <f t="shared" si="154"/>
        <v>190000</v>
      </c>
      <c r="V374" s="267">
        <f t="shared" si="155"/>
        <v>0</v>
      </c>
      <c r="W374" s="267">
        <f t="shared" si="156"/>
        <v>0</v>
      </c>
      <c r="X374" s="267">
        <f t="shared" si="157"/>
        <v>0</v>
      </c>
      <c r="Y374" s="760">
        <f t="shared" si="158"/>
        <v>190000</v>
      </c>
      <c r="Z374" s="274" t="s">
        <v>297</v>
      </c>
      <c r="AA374" s="274" t="s">
        <v>81</v>
      </c>
      <c r="AB374" s="274" t="s">
        <v>23</v>
      </c>
      <c r="AC374" s="257" t="s">
        <v>636</v>
      </c>
    </row>
    <row r="375" spans="1:29" ht="20.100000000000001" customHeight="1" x14ac:dyDescent="0.15">
      <c r="A375" s="108"/>
      <c r="B375" s="108"/>
      <c r="C375" s="108"/>
      <c r="D375" s="267"/>
      <c r="E375" s="267"/>
      <c r="F375" s="267"/>
      <c r="G375" s="273"/>
      <c r="H375" s="217">
        <v>60833.3</v>
      </c>
      <c r="I375" s="218" t="s">
        <v>22</v>
      </c>
      <c r="J375" s="219">
        <v>12</v>
      </c>
      <c r="K375" s="218" t="s">
        <v>22</v>
      </c>
      <c r="L375" s="331">
        <v>2</v>
      </c>
      <c r="M375" s="220" t="s">
        <v>24</v>
      </c>
      <c r="N375" s="217">
        <f>ROUNDUP(H375*J375*L375, -1)</f>
        <v>1460000</v>
      </c>
      <c r="O375" s="267">
        <v>990000</v>
      </c>
      <c r="P375" s="276">
        <f t="shared" si="152"/>
        <v>470000</v>
      </c>
      <c r="Q375" s="267">
        <f t="shared" si="159"/>
        <v>438000</v>
      </c>
      <c r="R375" s="267">
        <f t="shared" si="160"/>
        <v>1021999.9999999999</v>
      </c>
      <c r="S375" s="267">
        <f t="shared" si="161"/>
        <v>0</v>
      </c>
      <c r="T375" s="267">
        <f t="shared" si="153"/>
        <v>0</v>
      </c>
      <c r="U375" s="267">
        <f t="shared" si="154"/>
        <v>1460000</v>
      </c>
      <c r="V375" s="267">
        <f t="shared" si="155"/>
        <v>0</v>
      </c>
      <c r="W375" s="267">
        <f t="shared" si="156"/>
        <v>0</v>
      </c>
      <c r="X375" s="267">
        <f t="shared" si="157"/>
        <v>0</v>
      </c>
      <c r="Y375" s="760">
        <f t="shared" si="158"/>
        <v>1460000</v>
      </c>
      <c r="Z375" s="274" t="s">
        <v>294</v>
      </c>
      <c r="AA375" s="274" t="s">
        <v>81</v>
      </c>
      <c r="AB375" s="274" t="s">
        <v>23</v>
      </c>
      <c r="AC375" s="257" t="s">
        <v>636</v>
      </c>
    </row>
    <row r="376" spans="1:29" ht="20.100000000000001" customHeight="1" x14ac:dyDescent="0.15">
      <c r="A376" s="108"/>
      <c r="B376" s="108"/>
      <c r="C376" s="108"/>
      <c r="D376" s="267"/>
      <c r="E376" s="267"/>
      <c r="F376" s="267"/>
      <c r="G376" s="273"/>
      <c r="H376" s="217">
        <v>20000</v>
      </c>
      <c r="I376" s="218" t="s">
        <v>22</v>
      </c>
      <c r="J376" s="219">
        <v>1</v>
      </c>
      <c r="K376" s="218" t="s">
        <v>22</v>
      </c>
      <c r="L376" s="331">
        <v>1</v>
      </c>
      <c r="M376" s="220" t="s">
        <v>24</v>
      </c>
      <c r="N376" s="217">
        <f>SUM(H376*J376*L376)</f>
        <v>20000</v>
      </c>
      <c r="O376" s="267">
        <v>20000</v>
      </c>
      <c r="P376" s="276">
        <f t="shared" si="152"/>
        <v>0</v>
      </c>
      <c r="Q376" s="267">
        <f t="shared" si="159"/>
        <v>6000</v>
      </c>
      <c r="R376" s="267">
        <f t="shared" si="160"/>
        <v>14000</v>
      </c>
      <c r="S376" s="267">
        <f t="shared" si="161"/>
        <v>0</v>
      </c>
      <c r="T376" s="267">
        <f t="shared" si="153"/>
        <v>0</v>
      </c>
      <c r="U376" s="267">
        <f t="shared" si="154"/>
        <v>20000</v>
      </c>
      <c r="V376" s="267">
        <f t="shared" si="155"/>
        <v>0</v>
      </c>
      <c r="W376" s="267">
        <f t="shared" si="156"/>
        <v>0</v>
      </c>
      <c r="X376" s="267">
        <f t="shared" si="157"/>
        <v>0</v>
      </c>
      <c r="Y376" s="760">
        <f t="shared" si="158"/>
        <v>20000</v>
      </c>
      <c r="Z376" s="274" t="s">
        <v>244</v>
      </c>
      <c r="AA376" s="274" t="s">
        <v>81</v>
      </c>
      <c r="AB376" s="274" t="s">
        <v>23</v>
      </c>
      <c r="AC376" s="257" t="s">
        <v>636</v>
      </c>
    </row>
    <row r="377" spans="1:29" ht="20.100000000000001" customHeight="1" x14ac:dyDescent="0.15">
      <c r="A377" s="108"/>
      <c r="B377" s="108"/>
      <c r="C377" s="108"/>
      <c r="D377" s="267"/>
      <c r="E377" s="267"/>
      <c r="F377" s="267"/>
      <c r="G377" s="280"/>
      <c r="H377" s="275">
        <v>20000</v>
      </c>
      <c r="I377" s="218" t="s">
        <v>22</v>
      </c>
      <c r="J377" s="219">
        <v>1</v>
      </c>
      <c r="K377" s="218" t="s">
        <v>22</v>
      </c>
      <c r="L377" s="331">
        <v>1</v>
      </c>
      <c r="M377" s="278" t="s">
        <v>24</v>
      </c>
      <c r="N377" s="183">
        <f>SUM(H377*J377*L377)</f>
        <v>20000</v>
      </c>
      <c r="O377" s="389">
        <v>20000</v>
      </c>
      <c r="P377" s="276">
        <f t="shared" si="152"/>
        <v>0</v>
      </c>
      <c r="Q377" s="267">
        <f t="shared" si="159"/>
        <v>6000</v>
      </c>
      <c r="R377" s="267">
        <f t="shared" si="160"/>
        <v>7000</v>
      </c>
      <c r="S377" s="267">
        <f t="shared" si="161"/>
        <v>7000</v>
      </c>
      <c r="T377" s="267">
        <f t="shared" si="153"/>
        <v>0</v>
      </c>
      <c r="U377" s="267">
        <f t="shared" si="154"/>
        <v>20000</v>
      </c>
      <c r="V377" s="267">
        <f t="shared" si="155"/>
        <v>0</v>
      </c>
      <c r="W377" s="267">
        <f t="shared" si="156"/>
        <v>0</v>
      </c>
      <c r="X377" s="267">
        <f t="shared" si="157"/>
        <v>0</v>
      </c>
      <c r="Y377" s="755">
        <f t="shared" si="158"/>
        <v>20000</v>
      </c>
      <c r="Z377" s="268" t="s">
        <v>281</v>
      </c>
      <c r="AA377" s="268" t="s">
        <v>600</v>
      </c>
      <c r="AB377" s="268" t="s">
        <v>493</v>
      </c>
      <c r="AC377" s="257" t="s">
        <v>640</v>
      </c>
    </row>
    <row r="378" spans="1:29" ht="20.100000000000001" customHeight="1" x14ac:dyDescent="0.15">
      <c r="A378" s="108"/>
      <c r="B378" s="108"/>
      <c r="C378" s="108"/>
      <c r="D378" s="267"/>
      <c r="E378" s="267"/>
      <c r="F378" s="267"/>
      <c r="G378" s="378" t="s">
        <v>288</v>
      </c>
      <c r="H378" s="221">
        <v>122100</v>
      </c>
      <c r="I378" s="218" t="s">
        <v>22</v>
      </c>
      <c r="J378" s="219">
        <v>10</v>
      </c>
      <c r="K378" s="218" t="s">
        <v>22</v>
      </c>
      <c r="L378" s="331">
        <v>7</v>
      </c>
      <c r="M378" s="367" t="s">
        <v>24</v>
      </c>
      <c r="N378" s="221">
        <f>ROUNDUP(H378*J378*L378,-1)</f>
        <v>8547000</v>
      </c>
      <c r="O378" s="267">
        <v>4312000</v>
      </c>
      <c r="P378" s="276">
        <f t="shared" si="152"/>
        <v>4235000</v>
      </c>
      <c r="Q378" s="267">
        <f t="shared" si="159"/>
        <v>2564100</v>
      </c>
      <c r="R378" s="267">
        <f t="shared" si="160"/>
        <v>5982900</v>
      </c>
      <c r="S378" s="267">
        <f t="shared" si="161"/>
        <v>0</v>
      </c>
      <c r="T378" s="267">
        <f t="shared" si="153"/>
        <v>0</v>
      </c>
      <c r="U378" s="267">
        <f t="shared" si="154"/>
        <v>8547000</v>
      </c>
      <c r="V378" s="267">
        <f t="shared" si="155"/>
        <v>0</v>
      </c>
      <c r="W378" s="267">
        <f t="shared" si="156"/>
        <v>0</v>
      </c>
      <c r="X378" s="267">
        <f t="shared" si="157"/>
        <v>0</v>
      </c>
      <c r="Y378" s="760">
        <f t="shared" si="158"/>
        <v>8547000</v>
      </c>
      <c r="Z378" s="366" t="s">
        <v>341</v>
      </c>
      <c r="AA378" s="274" t="s">
        <v>81</v>
      </c>
      <c r="AB378" s="366" t="s">
        <v>23</v>
      </c>
      <c r="AC378" s="257" t="s">
        <v>636</v>
      </c>
    </row>
    <row r="379" spans="1:29" ht="20.100000000000001" customHeight="1" x14ac:dyDescent="0.15">
      <c r="A379" s="108"/>
      <c r="B379" s="108"/>
      <c r="C379" s="114" t="s">
        <v>59</v>
      </c>
      <c r="D379" s="293">
        <f>SUM(N380:N411)</f>
        <v>43122833</v>
      </c>
      <c r="E379" s="293">
        <v>43583730</v>
      </c>
      <c r="F379" s="293">
        <f>SUM(D379-E379)</f>
        <v>-460897</v>
      </c>
      <c r="G379" s="410"/>
      <c r="H379" s="392"/>
      <c r="I379" s="392"/>
      <c r="J379" s="392"/>
      <c r="K379" s="392"/>
      <c r="L379" s="392"/>
      <c r="M379" s="392"/>
      <c r="N379" s="289"/>
      <c r="O379" s="293">
        <f t="shared" ref="O379:Y379" si="162">SUM(O380:O411)</f>
        <v>30634940</v>
      </c>
      <c r="P379" s="293">
        <f t="shared" si="162"/>
        <v>12487893</v>
      </c>
      <c r="Q379" s="293">
        <f t="shared" si="162"/>
        <v>11619567.9</v>
      </c>
      <c r="R379" s="293">
        <f t="shared" si="162"/>
        <v>19332549.100000001</v>
      </c>
      <c r="S379" s="293">
        <f t="shared" si="162"/>
        <v>12170716</v>
      </c>
      <c r="T379" s="293">
        <f t="shared" si="162"/>
        <v>0</v>
      </c>
      <c r="U379" s="293">
        <f t="shared" si="162"/>
        <v>43122833</v>
      </c>
      <c r="V379" s="293">
        <f t="shared" si="162"/>
        <v>0</v>
      </c>
      <c r="W379" s="293">
        <f t="shared" si="162"/>
        <v>0</v>
      </c>
      <c r="X379" s="293">
        <f t="shared" si="162"/>
        <v>0</v>
      </c>
      <c r="Y379" s="293">
        <f t="shared" si="162"/>
        <v>43122833</v>
      </c>
      <c r="Z379" s="309"/>
      <c r="AA379" s="309"/>
      <c r="AB379" s="308"/>
      <c r="AC379" s="627"/>
    </row>
    <row r="380" spans="1:29" ht="20.100000000000001" customHeight="1" x14ac:dyDescent="0.15">
      <c r="A380" s="108"/>
      <c r="B380" s="108"/>
      <c r="C380" s="108"/>
      <c r="D380" s="267"/>
      <c r="E380" s="267"/>
      <c r="F380" s="267"/>
      <c r="G380" s="285" t="s">
        <v>448</v>
      </c>
      <c r="H380" s="244">
        <v>290000</v>
      </c>
      <c r="I380" s="235" t="s">
        <v>22</v>
      </c>
      <c r="J380" s="236">
        <v>12</v>
      </c>
      <c r="K380" s="235"/>
      <c r="L380" s="371"/>
      <c r="M380" s="245" t="s">
        <v>24</v>
      </c>
      <c r="N380" s="282">
        <f>SUM(H380*J380)</f>
        <v>3480000</v>
      </c>
      <c r="O380" s="409">
        <v>2398780</v>
      </c>
      <c r="P380" s="286">
        <f t="shared" ref="P380:P411" si="163">N380-O380</f>
        <v>1081220</v>
      </c>
      <c r="Q380" s="286">
        <f>IF(AA380="국비100%",N380*100%,IF(AA380="시도비100%",N380*0%,IF(AA380="시군구비100%",N380*0%,IF(AA380="국비30%, 시도비70%",N380*30%,IF(AA380="국비30%, 시도비20%, 시군구비50%",N380*30%,IF(AA380="국비50%, 시도비50%",N380*50%,IF(AA380="시도비50%, 시군구비50%",N380*0%,IF(AA380="국비30%, 시도비35%, 시군구비35%",N380*30%))))))))</f>
        <v>0</v>
      </c>
      <c r="R380" s="286">
        <f>IF(AA380="국비100%",N380*0%,IF(AA380="시도비100%",N380*100%,IF(AA380="시군구비100%",N380*0%,IF(AA380="국비30%, 시도비70%",N380*70%,IF(AA380="국비30%, 시도비20%, 시군구비50%",N380*20%,IF(AA380="국비50%, 시도비50%",N380*50%,IF(AA380="시도비50%, 시군구비50%",N380*50%,IF(AA380="국비30%, 시도비35%, 시군구비35%",N380*35%))))))))</f>
        <v>1740000</v>
      </c>
      <c r="S380" s="286">
        <f>IF(AA380="국비100%",N380*0%,IF(AA380="시도비100%",N380*0%,IF(AA380="시군구비100%",N380*100%,IF(AA380="국비30%, 시도비70%",N380*0%,IF(AA380="국비30%, 시도비20%, 시군구비50%",N380*50%,IF(AA380="국비50%, 시도비50%",N380*0%,IF(AA380="시도비50%, 시군구비50%",N380*50%,IF(AA380="국비30%, 시도비35%, 시군구비35%",N380*35%))))))))</f>
        <v>1740000</v>
      </c>
      <c r="T380" s="286">
        <f t="shared" ref="T380:T411" si="164">IF(AA380="기타보조금",N380*100%,N380*0%)</f>
        <v>0</v>
      </c>
      <c r="U380" s="286">
        <f t="shared" ref="U380:U411" si="165">SUM(Q380:T380)</f>
        <v>3480000</v>
      </c>
      <c r="V380" s="286">
        <f t="shared" ref="V380:V411" si="166">IF(AA380="자부담",N380*100%,N380*0%)</f>
        <v>0</v>
      </c>
      <c r="W380" s="286">
        <f t="shared" ref="W380:W411" si="167">IF(AA380="후원금",N380*100%,N380*0%)</f>
        <v>0</v>
      </c>
      <c r="X380" s="286">
        <f t="shared" ref="X380:X411" si="168">IF(AA380="수익사업",N380*100%,N380*0%)</f>
        <v>0</v>
      </c>
      <c r="Y380" s="756">
        <f t="shared" ref="Y380:Y411" si="169">SUM(U380:X380)</f>
        <v>3480000</v>
      </c>
      <c r="Z380" s="311" t="s">
        <v>290</v>
      </c>
      <c r="AA380" s="312" t="s">
        <v>180</v>
      </c>
      <c r="AB380" s="311" t="s">
        <v>23</v>
      </c>
      <c r="AC380" s="257" t="s">
        <v>637</v>
      </c>
    </row>
    <row r="381" spans="1:29" ht="20.100000000000001" customHeight="1" x14ac:dyDescent="0.15">
      <c r="A381" s="108"/>
      <c r="B381" s="108"/>
      <c r="C381" s="108"/>
      <c r="D381" s="267"/>
      <c r="E381" s="267"/>
      <c r="F381" s="267"/>
      <c r="G381" s="280"/>
      <c r="H381" s="217">
        <v>100000</v>
      </c>
      <c r="I381" s="218" t="s">
        <v>22</v>
      </c>
      <c r="J381" s="219">
        <v>12</v>
      </c>
      <c r="K381" s="218"/>
      <c r="L381" s="334"/>
      <c r="M381" s="220" t="s">
        <v>24</v>
      </c>
      <c r="N381" s="85">
        <f>SUM(H381*J381)</f>
        <v>1200000</v>
      </c>
      <c r="O381" s="139">
        <v>932700</v>
      </c>
      <c r="P381" s="267">
        <f t="shared" si="163"/>
        <v>267300</v>
      </c>
      <c r="Q381" s="267">
        <f>IF(AA381="국비100%",N381*100%,IF(AA381="시도비100%",N381*0%,IF(AA381="시군구비100%",N381*0%,IF(AA381="국비30%, 시도비70%",N381*30%,IF(AA381="국비30%, 시도비20%, 시군구비50%",N381*30%,IF(AA381="국비50%, 시도비50%",N381*50%,IF(AA381="시도비50%, 시군구비50%",N381*0%,IF(AA381="국비30%, 시도비35%, 시군구비35%",N381*30%))))))))</f>
        <v>360000</v>
      </c>
      <c r="R381" s="267">
        <f>IF(AA381="국비100%",N381*0%,IF(AA381="시도비100%",N381*100%,IF(AA381="시군구비100%",N381*0%,IF(AA381="국비30%, 시도비70%",N381*70%,IF(AA381="국비30%, 시도비20%, 시군구비50%",N381*20%,IF(AA381="국비50%, 시도비50%",N381*50%,IF(AA381="시도비50%, 시군구비50%",N381*50%,IF(AA381="국비30%, 시도비35%, 시군구비35%",N381*35%))))))))</f>
        <v>240000</v>
      </c>
      <c r="S381" s="267">
        <f>IF(AA381="국비100%",N381*0%,IF(AA381="시도비100%",N381*0%,IF(AA381="시군구비100%",N381*100%,IF(AA381="국비30%, 시도비70%",N381*0%,IF(AA381="국비30%, 시도비20%, 시군구비50%",N381*50%,IF(AA381="국비50%, 시도비50%",N381*0%,IF(AA381="시도비50%, 시군구비50%",N381*50%,IF(AA381="국비30%, 시도비35%, 시군구비35%",N381*35%))))))))</f>
        <v>600000</v>
      </c>
      <c r="T381" s="267">
        <f t="shared" si="164"/>
        <v>0</v>
      </c>
      <c r="U381" s="267">
        <f t="shared" si="165"/>
        <v>1200000</v>
      </c>
      <c r="V381" s="267">
        <f t="shared" si="166"/>
        <v>0</v>
      </c>
      <c r="W381" s="267">
        <f t="shared" si="167"/>
        <v>0</v>
      </c>
      <c r="X381" s="267">
        <f t="shared" si="168"/>
        <v>0</v>
      </c>
      <c r="Y381" s="755">
        <f t="shared" si="169"/>
        <v>1200000</v>
      </c>
      <c r="Z381" s="274" t="s">
        <v>210</v>
      </c>
      <c r="AA381" s="268" t="s">
        <v>597</v>
      </c>
      <c r="AB381" s="274" t="s">
        <v>23</v>
      </c>
      <c r="AC381" s="257" t="s">
        <v>637</v>
      </c>
    </row>
    <row r="382" spans="1:29" ht="20.100000000000001" customHeight="1" x14ac:dyDescent="0.15">
      <c r="A382" s="108"/>
      <c r="B382" s="108"/>
      <c r="C382" s="108"/>
      <c r="D382" s="267"/>
      <c r="E382" s="267"/>
      <c r="F382" s="267"/>
      <c r="G382" s="280"/>
      <c r="H382" s="217">
        <v>316643</v>
      </c>
      <c r="I382" s="334" t="s">
        <v>22</v>
      </c>
      <c r="J382" s="332">
        <v>1</v>
      </c>
      <c r="K382" s="334"/>
      <c r="L382" s="331"/>
      <c r="M382" s="278" t="s">
        <v>24</v>
      </c>
      <c r="N382" s="183">
        <f>SUM(H382*J382)</f>
        <v>316643</v>
      </c>
      <c r="O382" s="139"/>
      <c r="P382" s="267">
        <f t="shared" si="163"/>
        <v>316643</v>
      </c>
      <c r="Q382" s="267">
        <f>IF(AA382="국비100%",N382*100%,IF(AA382="시도비100%",N382*0%,IF(AA382="시군구비100%",N382*0%,IF(AA382="국비30%, 시도비70%",N382*30%,IF(AA382="국비30%, 시도비20%, 시군구비50%",N382*30%,IF(AA382="국비50%, 시도비50%",N382*50%,IF(AA382="시도비50%, 시군구비50%",N382*0%,IF(AA382="국비30%, 시도비35%, 시군구비35%",N382*30%))))))))</f>
        <v>94992.9</v>
      </c>
      <c r="R382" s="267">
        <f>IF(AA382="국비100%",N382*0%,IF(AA382="시도비100%",N382*100%,IF(AA382="시군구비100%",N382*0%,IF(AA382="국비30%, 시도비70%",N382*70%,IF(AA382="국비30%, 시도비20%, 시군구비50%",N382*20%,IF(AA382="국비50%, 시도비50%",N382*50%,IF(AA382="시도비50%, 시군구비50%",N382*50%,IF(AA382="국비30%, 시도비35%, 시군구비35%",N382*35%))))))))</f>
        <v>63328.600000000006</v>
      </c>
      <c r="S382" s="267">
        <f>IF(AA382="국비100%",N382*0%,IF(AA382="시도비100%",N382*0%,IF(AA382="시군구비100%",N382*100%,IF(AA382="국비30%, 시도비70%",N382*0%,IF(AA382="국비30%, 시도비20%, 시군구비50%",N382*50%,IF(AA382="국비50%, 시도비50%",N382*0%,IF(AA382="시도비50%, 시군구비50%",N382*50%,IF(AA382="국비30%, 시도비35%, 시군구비35%",N382*35%))))))))</f>
        <v>158321.5</v>
      </c>
      <c r="T382" s="267">
        <f t="shared" si="164"/>
        <v>0</v>
      </c>
      <c r="U382" s="267">
        <f t="shared" si="165"/>
        <v>316643</v>
      </c>
      <c r="V382" s="267">
        <f t="shared" si="166"/>
        <v>0</v>
      </c>
      <c r="W382" s="267">
        <f t="shared" si="167"/>
        <v>0</v>
      </c>
      <c r="X382" s="267">
        <f t="shared" si="168"/>
        <v>0</v>
      </c>
      <c r="Y382" s="755">
        <f t="shared" si="169"/>
        <v>316643</v>
      </c>
      <c r="Z382" s="274" t="s">
        <v>443</v>
      </c>
      <c r="AA382" s="268" t="s">
        <v>597</v>
      </c>
      <c r="AB382" s="274" t="s">
        <v>23</v>
      </c>
      <c r="AC382" s="257" t="s">
        <v>637</v>
      </c>
    </row>
    <row r="383" spans="1:29" ht="20.100000000000001" customHeight="1" x14ac:dyDescent="0.15">
      <c r="A383" s="108"/>
      <c r="B383" s="108"/>
      <c r="C383" s="108"/>
      <c r="D383" s="267"/>
      <c r="E383" s="267"/>
      <c r="F383" s="267"/>
      <c r="G383" s="273"/>
      <c r="H383" s="217">
        <v>245040</v>
      </c>
      <c r="I383" s="334" t="s">
        <v>22</v>
      </c>
      <c r="J383" s="332">
        <v>5</v>
      </c>
      <c r="K383" s="334"/>
      <c r="L383" s="331"/>
      <c r="M383" s="278" t="s">
        <v>24</v>
      </c>
      <c r="N383" s="183">
        <f>SUM(H383*J383)</f>
        <v>1225200</v>
      </c>
      <c r="O383" s="139">
        <v>1225200</v>
      </c>
      <c r="P383" s="267">
        <f t="shared" si="163"/>
        <v>0</v>
      </c>
      <c r="Q383" s="267">
        <f>IF(AA383="국비100%",N383*100%,IF(AA383="시도비100%",N383*0%,IF(AA383="시군구비100%",N383*0%,IF(AA383="국비30%, 시도비70%",N383*30%,IF(AA383="국비30%, 시도비20%, 시군구비50%",N383*30%,IF(AA383="국비50%, 시도비50%",N383*50%,IF(AA383="시도비50%, 시군구비50%",N383*0%,IF(AA383="국비30%, 시도비35%, 시군구비35%",N383*30%))))))))</f>
        <v>367560</v>
      </c>
      <c r="R383" s="267">
        <f>IF(AA383="국비100%",N383*0%,IF(AA383="시도비100%",N383*100%,IF(AA383="시군구비100%",N383*0%,IF(AA383="국비30%, 시도비70%",N383*70%,IF(AA383="국비30%, 시도비20%, 시군구비50%",N383*20%,IF(AA383="국비50%, 시도비50%",N383*50%,IF(AA383="시도비50%, 시군구비50%",N383*50%,IF(AA383="국비30%, 시도비35%, 시군구비35%",N383*35%))))))))</f>
        <v>857640</v>
      </c>
      <c r="S383" s="267">
        <f>IF(AA383="국비100%",N383*0%,IF(AA383="시도비100%",N383*0%,IF(AA383="시군구비100%",N383*100%,IF(AA383="국비30%, 시도비70%",N383*0%,IF(AA383="국비30%, 시도비20%, 시군구비50%",N383*50%,IF(AA383="국비50%, 시도비50%",N383*0%,IF(AA383="시도비50%, 시군구비50%",N383*50%,IF(AA383="국비30%, 시도비35%, 시군구비35%",N383*35%))))))))</f>
        <v>0</v>
      </c>
      <c r="T383" s="267">
        <f t="shared" si="164"/>
        <v>0</v>
      </c>
      <c r="U383" s="267">
        <f t="shared" si="165"/>
        <v>1225200</v>
      </c>
      <c r="V383" s="267">
        <f t="shared" si="166"/>
        <v>0</v>
      </c>
      <c r="W383" s="267">
        <f t="shared" si="167"/>
        <v>0</v>
      </c>
      <c r="X383" s="267">
        <f t="shared" si="168"/>
        <v>0</v>
      </c>
      <c r="Y383" s="755">
        <f t="shared" si="169"/>
        <v>1225200</v>
      </c>
      <c r="Z383" s="268" t="s">
        <v>299</v>
      </c>
      <c r="AA383" s="274" t="s">
        <v>81</v>
      </c>
      <c r="AB383" s="274" t="s">
        <v>23</v>
      </c>
      <c r="AC383" s="257" t="s">
        <v>638</v>
      </c>
    </row>
    <row r="384" spans="1:29" ht="20.100000000000001" customHeight="1" x14ac:dyDescent="0.15">
      <c r="A384" s="108"/>
      <c r="B384" s="108"/>
      <c r="C384" s="108"/>
      <c r="D384" s="267"/>
      <c r="E384" s="267"/>
      <c r="F384" s="267"/>
      <c r="G384" s="273"/>
      <c r="H384" s="217">
        <v>351725.8</v>
      </c>
      <c r="I384" s="334" t="s">
        <v>22</v>
      </c>
      <c r="J384" s="219">
        <v>12</v>
      </c>
      <c r="K384" s="334"/>
      <c r="L384" s="331"/>
      <c r="M384" s="278" t="s">
        <v>24</v>
      </c>
      <c r="N384" s="183">
        <f>ROUNDUP(H384*J384, -1)</f>
        <v>4220710</v>
      </c>
      <c r="O384" s="139">
        <v>2932500</v>
      </c>
      <c r="P384" s="267">
        <f t="shared" si="163"/>
        <v>1288210</v>
      </c>
      <c r="Q384" s="267">
        <f>IF(AA384="국비100%",N384*100%,IF(AA384="시도비100%",N384*0%,IF(AA384="시군구비100%",N384*0%,IF(AA384="국비30%, 시도비70%",N384*30%,IF(AA384="국비30%, 시도비20%, 시군구비50%",N384*30%,IF(AA384="국비50%, 시도비50%",N384*50%,IF(AA384="시도비50%, 시군구비50%",N384*0%,IF(AA384="국비30%, 시도비35%, 시군구비35%",N384*30%))))))))</f>
        <v>1266213</v>
      </c>
      <c r="R384" s="267">
        <f>IF(AA384="국비100%",N384*0%,IF(AA384="시도비100%",N384*100%,IF(AA384="시군구비100%",N384*0%,IF(AA384="국비30%, 시도비70%",N384*70%,IF(AA384="국비30%, 시도비20%, 시군구비50%",N384*20%,IF(AA384="국비50%, 시도비50%",N384*50%,IF(AA384="시도비50%, 시군구비50%",N384*50%,IF(AA384="국비30%, 시도비35%, 시군구비35%",N384*35%))))))))</f>
        <v>2954497</v>
      </c>
      <c r="S384" s="267">
        <f>IF(AA384="국비100%",N384*0%,IF(AA384="시도비100%",N384*0%,IF(AA384="시군구비100%",N384*100%,IF(AA384="국비30%, 시도비70%",N384*0%,IF(AA384="국비30%, 시도비20%, 시군구비50%",N384*50%,IF(AA384="국비50%, 시도비50%",N384*0%,IF(AA384="시도비50%, 시군구비50%",N384*50%,IF(AA384="국비30%, 시도비35%, 시군구비35%",N384*35%))))))))</f>
        <v>0</v>
      </c>
      <c r="T384" s="267">
        <f t="shared" si="164"/>
        <v>0</v>
      </c>
      <c r="U384" s="267">
        <f t="shared" si="165"/>
        <v>4220710</v>
      </c>
      <c r="V384" s="267">
        <f t="shared" si="166"/>
        <v>0</v>
      </c>
      <c r="W384" s="267">
        <f t="shared" si="167"/>
        <v>0</v>
      </c>
      <c r="X384" s="267">
        <f t="shared" si="168"/>
        <v>0</v>
      </c>
      <c r="Y384" s="755">
        <f t="shared" si="169"/>
        <v>4220710</v>
      </c>
      <c r="Z384" s="268" t="s">
        <v>26</v>
      </c>
      <c r="AA384" s="274" t="s">
        <v>81</v>
      </c>
      <c r="AB384" s="274" t="s">
        <v>23</v>
      </c>
      <c r="AC384" s="257" t="s">
        <v>638</v>
      </c>
    </row>
    <row r="385" spans="1:29" ht="20.100000000000001" customHeight="1" x14ac:dyDescent="0.15">
      <c r="A385" s="106"/>
      <c r="B385" s="106"/>
      <c r="C385" s="106"/>
      <c r="D385" s="320"/>
      <c r="E385" s="320"/>
      <c r="F385" s="320"/>
      <c r="G385" s="266"/>
      <c r="H385" s="239">
        <v>189615</v>
      </c>
      <c r="I385" s="592" t="s">
        <v>22</v>
      </c>
      <c r="J385" s="146">
        <v>4</v>
      </c>
      <c r="K385" s="583"/>
      <c r="L385" s="376"/>
      <c r="M385" s="367" t="s">
        <v>24</v>
      </c>
      <c r="N385" s="356">
        <f>SUM(H385*J385)</f>
        <v>758460</v>
      </c>
      <c r="O385" s="320"/>
      <c r="P385" s="355">
        <f t="shared" si="163"/>
        <v>758460</v>
      </c>
      <c r="Q385" s="320">
        <f>IF(AA385="국비100%",N385*100%,IF(AA385="시도비100%",N385*0%,IF(AA385="시군구비100%",N385*0%,IF(AA385="국비30%, 시도비70%",N385*30%,IF(AA385="국비50%, 시도비50%",N385*50%,IF(AA385="시도비50%, 시군구비50%",N385*0%,IF(AA385="국비30%, 시도비35%, 시군구비35%",N385*30%)))))))</f>
        <v>227538</v>
      </c>
      <c r="R385" s="320">
        <f>IF(AA385="국비100%",N385*0%,IF(AA385="시도비100%",N385*100%,IF(AA385="시군구비100%",N385*0%,IF(AA385="국비30%, 시도비70%",N385*70%,IF(AA385="국비50%, 시도비50%",N385*50%,IF(AA385="시도비50%, 시군구비50%",N385*50%,IF(AA385="국비30%, 시도비35%, 시군구비35%",N385*35%)))))))</f>
        <v>530922</v>
      </c>
      <c r="S385" s="320">
        <f>IF(AA385="국비100%",N385*0%,IF(AA385="시도비100%",N385*0%,IF(AA385="시군구비100%",N385*100%,IF(AA385="국비30%, 시도비70%",N385*0%,IF(AA385="국비50%, 시도비50%",N385*0%,IF(AA385="시도비50%, 시군구비50%",N385*50%,IF(AA385="국비30%, 시도비35%, 시군구비35%",N385*35%)))))))</f>
        <v>0</v>
      </c>
      <c r="T385" s="320">
        <f t="shared" si="164"/>
        <v>0</v>
      </c>
      <c r="U385" s="320">
        <f t="shared" si="165"/>
        <v>758460</v>
      </c>
      <c r="V385" s="320">
        <f t="shared" si="166"/>
        <v>0</v>
      </c>
      <c r="W385" s="320">
        <f t="shared" si="167"/>
        <v>0</v>
      </c>
      <c r="X385" s="320">
        <f t="shared" si="168"/>
        <v>0</v>
      </c>
      <c r="Y385" s="760">
        <f t="shared" si="169"/>
        <v>758460</v>
      </c>
      <c r="Z385" s="274" t="s">
        <v>300</v>
      </c>
      <c r="AA385" s="274" t="s">
        <v>81</v>
      </c>
      <c r="AB385" s="274" t="s">
        <v>23</v>
      </c>
      <c r="AC385" s="257" t="s">
        <v>636</v>
      </c>
    </row>
    <row r="386" spans="1:29" ht="20.100000000000001" customHeight="1" x14ac:dyDescent="0.15">
      <c r="A386" s="112"/>
      <c r="B386" s="112"/>
      <c r="C386" s="112"/>
      <c r="D386" s="286"/>
      <c r="E386" s="286"/>
      <c r="F386" s="286"/>
      <c r="G386" s="285"/>
      <c r="H386" s="244">
        <v>243915</v>
      </c>
      <c r="I386" s="235" t="s">
        <v>22</v>
      </c>
      <c r="J386" s="110">
        <v>6</v>
      </c>
      <c r="K386" s="235"/>
      <c r="L386" s="369"/>
      <c r="M386" s="245" t="s">
        <v>24</v>
      </c>
      <c r="N386" s="593">
        <f>SUM(H386*J386)</f>
        <v>1463490</v>
      </c>
      <c r="O386" s="409">
        <v>488900</v>
      </c>
      <c r="P386" s="352">
        <f t="shared" si="163"/>
        <v>974590</v>
      </c>
      <c r="Q386" s="286">
        <f>IF(AA386="국비100%",N386*100%,IF(AA386="시도비100%",N386*0%,IF(AA386="시군구비100%",N386*0%,IF(AA386="국비30%, 시도비70%",N386*30%,IF(AA386="국비50%, 시도비50%",N386*50%,IF(AA386="시도비50%, 시군구비50%",N386*0%,IF(AA386="국비30%, 시도비35%, 시군구비35%",N386*30%)))))))</f>
        <v>439047</v>
      </c>
      <c r="R386" s="286">
        <f>IF(AA386="국비100%",N386*0%,IF(AA386="시도비100%",N386*100%,IF(AA386="시군구비100%",N386*0%,IF(AA386="국비30%, 시도비70%",N386*70%,IF(AA386="국비50%, 시도비50%",N386*50%,IF(AA386="시도비50%, 시군구비50%",N386*50%,IF(AA386="국비30%, 시도비35%, 시군구비35%",N386*35%)))))))</f>
        <v>1024442.9999999999</v>
      </c>
      <c r="S386" s="286">
        <f>IF(AA386="국비100%",N386*0%,IF(AA386="시도비100%",N386*0%,IF(AA386="시군구비100%",N386*100%,IF(AA386="국비30%, 시도비70%",N386*0%,IF(AA386="국비50%, 시도비50%",N386*0%,IF(AA386="시도비50%, 시군구비50%",N386*50%,IF(AA386="국비30%, 시도비35%, 시군구비35%",N386*35%)))))))</f>
        <v>0</v>
      </c>
      <c r="T386" s="286">
        <f t="shared" si="164"/>
        <v>0</v>
      </c>
      <c r="U386" s="286">
        <f t="shared" si="165"/>
        <v>1463490</v>
      </c>
      <c r="V386" s="286">
        <f t="shared" si="166"/>
        <v>0</v>
      </c>
      <c r="W386" s="286">
        <f t="shared" si="167"/>
        <v>0</v>
      </c>
      <c r="X386" s="286">
        <f t="shared" si="168"/>
        <v>0</v>
      </c>
      <c r="Y386" s="760">
        <f t="shared" si="169"/>
        <v>1463490</v>
      </c>
      <c r="Z386" s="274" t="s">
        <v>297</v>
      </c>
      <c r="AA386" s="274" t="s">
        <v>81</v>
      </c>
      <c r="AB386" s="274" t="s">
        <v>23</v>
      </c>
      <c r="AC386" s="257" t="s">
        <v>636</v>
      </c>
    </row>
    <row r="387" spans="1:29" ht="20.100000000000001" customHeight="1" x14ac:dyDescent="0.15">
      <c r="A387" s="108"/>
      <c r="B387" s="108"/>
      <c r="C387" s="108"/>
      <c r="D387" s="267"/>
      <c r="E387" s="267"/>
      <c r="F387" s="267"/>
      <c r="G387" s="273"/>
      <c r="H387" s="217">
        <v>240545</v>
      </c>
      <c r="I387" s="218" t="s">
        <v>22</v>
      </c>
      <c r="J387" s="219">
        <v>12</v>
      </c>
      <c r="K387" s="218"/>
      <c r="L387" s="331"/>
      <c r="M387" s="220" t="s">
        <v>24</v>
      </c>
      <c r="N387" s="95">
        <f>SUM(H387*J387)</f>
        <v>2886540</v>
      </c>
      <c r="O387" s="139">
        <v>1389090</v>
      </c>
      <c r="P387" s="276">
        <f t="shared" si="163"/>
        <v>1497450</v>
      </c>
      <c r="Q387" s="267">
        <f>IF(AA387="국비100%",N387*100%,IF(AA387="시도비100%",N387*0%,IF(AA387="시군구비100%",N387*0%,IF(AA387="국비30%, 시도비70%",N387*30%,IF(AA387="국비50%, 시도비50%",N387*50%,IF(AA387="시도비50%, 시군구비50%",N387*0%,IF(AA387="국비30%, 시도비35%, 시군구비35%",N387*30%)))))))</f>
        <v>865962</v>
      </c>
      <c r="R387" s="267">
        <f>IF(AA387="국비100%",N387*0%,IF(AA387="시도비100%",N387*100%,IF(AA387="시군구비100%",N387*0%,IF(AA387="국비30%, 시도비70%",N387*70%,IF(AA387="국비50%, 시도비50%",N387*50%,IF(AA387="시도비50%, 시군구비50%",N387*50%,IF(AA387="국비30%, 시도비35%, 시군구비35%",N387*35%)))))))</f>
        <v>2020577.9999999998</v>
      </c>
      <c r="S387" s="267">
        <f>IF(AA387="국비100%",N387*0%,IF(AA387="시도비100%",N387*0%,IF(AA387="시군구비100%",N387*100%,IF(AA387="국비30%, 시도비70%",N387*0%,IF(AA387="국비50%, 시도비50%",N387*0%,IF(AA387="시도비50%, 시군구비50%",N387*50%,IF(AA387="국비30%, 시도비35%, 시군구비35%",N387*35%)))))))</f>
        <v>0</v>
      </c>
      <c r="T387" s="267">
        <f t="shared" si="164"/>
        <v>0</v>
      </c>
      <c r="U387" s="267">
        <f t="shared" si="165"/>
        <v>2886540</v>
      </c>
      <c r="V387" s="267">
        <f t="shared" si="166"/>
        <v>0</v>
      </c>
      <c r="W387" s="267">
        <f t="shared" si="167"/>
        <v>0</v>
      </c>
      <c r="X387" s="267">
        <f t="shared" si="168"/>
        <v>0</v>
      </c>
      <c r="Y387" s="760">
        <f t="shared" si="169"/>
        <v>2886540</v>
      </c>
      <c r="Z387" s="274" t="s">
        <v>294</v>
      </c>
      <c r="AA387" s="274" t="s">
        <v>81</v>
      </c>
      <c r="AB387" s="274" t="s">
        <v>23</v>
      </c>
      <c r="AC387" s="257" t="s">
        <v>636</v>
      </c>
    </row>
    <row r="388" spans="1:29" ht="20.100000000000001" customHeight="1" x14ac:dyDescent="0.15">
      <c r="A388" s="108"/>
      <c r="B388" s="108"/>
      <c r="C388" s="108"/>
      <c r="D388" s="267"/>
      <c r="E388" s="267"/>
      <c r="F388" s="267"/>
      <c r="G388" s="273"/>
      <c r="H388" s="217">
        <v>175000</v>
      </c>
      <c r="I388" s="334" t="s">
        <v>22</v>
      </c>
      <c r="J388" s="219">
        <v>12</v>
      </c>
      <c r="K388" s="334"/>
      <c r="L388" s="331"/>
      <c r="M388" s="278" t="s">
        <v>24</v>
      </c>
      <c r="N388" s="183">
        <f>ROUNDUP(H388*J388,-1)</f>
        <v>2100000</v>
      </c>
      <c r="O388" s="267">
        <v>1479300</v>
      </c>
      <c r="P388" s="276">
        <f t="shared" si="163"/>
        <v>620700</v>
      </c>
      <c r="Q388" s="267">
        <f>IF(AA388="국비100%",N388*100%,IF(AA388="시도비100%",N388*0%,IF(AA388="시군구비100%",N388*0%,IF(AA388="국비30%, 시도비70%",N388*30%,IF(AA388="국비50%, 시도비50%",N388*50%,IF(AA388="시도비50%, 시군구비50%",N388*0%,IF(AA388="국비30%, 시도비35%, 시군구비35%",N388*30%)))))))</f>
        <v>630000</v>
      </c>
      <c r="R388" s="267">
        <f>IF(AA388="국비100%",N388*0%,IF(AA388="시도비100%",N388*100%,IF(AA388="시군구비100%",N388*0%,IF(AA388="국비30%, 시도비70%",N388*70%,IF(AA388="국비50%, 시도비50%",N388*50%,IF(AA388="시도비50%, 시군구비50%",N388*50%,IF(AA388="국비30%, 시도비35%, 시군구비35%",N388*35%)))))))</f>
        <v>1470000</v>
      </c>
      <c r="S388" s="267">
        <f>IF(AA388="국비100%",N388*0%,IF(AA388="시도비100%",N388*0%,IF(AA388="시군구비100%",N388*100%,IF(AA388="국비30%, 시도비70%",N388*0%,IF(AA388="국비50%, 시도비50%",N388*0%,IF(AA388="시도비50%, 시군구비50%",N388*50%,IF(AA388="국비30%, 시도비35%, 시군구비35%",N388*35%)))))))</f>
        <v>0</v>
      </c>
      <c r="T388" s="267">
        <f t="shared" si="164"/>
        <v>0</v>
      </c>
      <c r="U388" s="267">
        <f t="shared" si="165"/>
        <v>2100000</v>
      </c>
      <c r="V388" s="267">
        <f t="shared" si="166"/>
        <v>0</v>
      </c>
      <c r="W388" s="267">
        <f t="shared" si="167"/>
        <v>0</v>
      </c>
      <c r="X388" s="267">
        <f t="shared" si="168"/>
        <v>0</v>
      </c>
      <c r="Y388" s="755">
        <f t="shared" si="169"/>
        <v>2100000</v>
      </c>
      <c r="Z388" s="268" t="s">
        <v>77</v>
      </c>
      <c r="AA388" s="274" t="s">
        <v>81</v>
      </c>
      <c r="AB388" s="274" t="s">
        <v>23</v>
      </c>
      <c r="AC388" s="257" t="s">
        <v>639</v>
      </c>
    </row>
    <row r="389" spans="1:29" ht="20.100000000000001" customHeight="1" x14ac:dyDescent="0.15">
      <c r="A389" s="108"/>
      <c r="B389" s="108"/>
      <c r="C389" s="108"/>
      <c r="D389" s="267"/>
      <c r="E389" s="267"/>
      <c r="F389" s="267"/>
      <c r="G389" s="273"/>
      <c r="H389" s="217">
        <v>200000</v>
      </c>
      <c r="I389" s="218" t="s">
        <v>22</v>
      </c>
      <c r="J389" s="332">
        <v>4</v>
      </c>
      <c r="K389" s="218"/>
      <c r="L389" s="334"/>
      <c r="M389" s="220" t="s">
        <v>24</v>
      </c>
      <c r="N389" s="136">
        <f>SUM(H389*J389)</f>
        <v>800000</v>
      </c>
      <c r="O389" s="361">
        <v>127070</v>
      </c>
      <c r="P389" s="276">
        <f t="shared" si="163"/>
        <v>672930</v>
      </c>
      <c r="Q389" s="267">
        <f>IF(AA389="국비100%",N389*100%,IF(AA389="시도비100%",N389*0%,IF(AA389="시군구비100%",N389*0%,IF(AA389="국비30%, 시도비70%",N389*30%,IF(AA389="국비50%, 시도비50%",N389*50%,IF(AA389="시도비50%, 시군구비50%",N389*0%,IF(AA389="국비30%, 시도비35%, 시군구비35%",N389*30%)))))))</f>
        <v>240000</v>
      </c>
      <c r="R389" s="267">
        <f>IF(AA389="국비100%",N389*0%,IF(AA389="시도비100%",N389*100%,IF(AA389="시군구비100%",N389*0%,IF(AA389="국비30%, 시도비70%",N389*70%,IF(AA389="국비50%, 시도비50%",N389*50%,IF(AA389="시도비50%, 시군구비50%",N389*50%,IF(AA389="국비30%, 시도비35%, 시군구비35%",N389*35%)))))))</f>
        <v>280000</v>
      </c>
      <c r="S389" s="267">
        <f>IF(AA389="국비100%",N389*0%,IF(AA389="시도비100%",N389*0%,IF(AA389="시군구비100%",N389*100%,IF(AA389="국비30%, 시도비70%",N389*0%,IF(AA389="국비50%, 시도비50%",N389*0%,IF(AA389="시도비50%, 시군구비50%",N389*50%,IF(AA389="국비30%, 시도비35%, 시군구비35%",N389*35%)))))))</f>
        <v>280000</v>
      </c>
      <c r="T389" s="267">
        <f t="shared" si="164"/>
        <v>0</v>
      </c>
      <c r="U389" s="267">
        <f t="shared" si="165"/>
        <v>800000</v>
      </c>
      <c r="V389" s="267">
        <f t="shared" si="166"/>
        <v>0</v>
      </c>
      <c r="W389" s="267">
        <f t="shared" si="167"/>
        <v>0</v>
      </c>
      <c r="X389" s="267">
        <f t="shared" si="168"/>
        <v>0</v>
      </c>
      <c r="Y389" s="755">
        <f t="shared" si="169"/>
        <v>800000</v>
      </c>
      <c r="Z389" s="268" t="s">
        <v>281</v>
      </c>
      <c r="AA389" s="268" t="s">
        <v>600</v>
      </c>
      <c r="AB389" s="268" t="s">
        <v>493</v>
      </c>
      <c r="AC389" s="257" t="s">
        <v>640</v>
      </c>
    </row>
    <row r="390" spans="1:29" ht="20.100000000000001" customHeight="1" x14ac:dyDescent="0.15">
      <c r="A390" s="108"/>
      <c r="B390" s="108"/>
      <c r="C390" s="108"/>
      <c r="D390" s="267"/>
      <c r="E390" s="267"/>
      <c r="F390" s="267"/>
      <c r="G390" s="273" t="s">
        <v>496</v>
      </c>
      <c r="H390" s="217">
        <v>204225</v>
      </c>
      <c r="I390" s="334" t="s">
        <v>22</v>
      </c>
      <c r="J390" s="332">
        <v>4</v>
      </c>
      <c r="K390" s="334"/>
      <c r="L390" s="331"/>
      <c r="M390" s="278" t="s">
        <v>24</v>
      </c>
      <c r="N390" s="183">
        <f>SUM(H390*J390)</f>
        <v>816900</v>
      </c>
      <c r="O390" s="267">
        <v>716900</v>
      </c>
      <c r="P390" s="276">
        <f t="shared" si="163"/>
        <v>100000</v>
      </c>
      <c r="Q390" s="267">
        <f>IF(AA390="국비100%",N390*100%,IF(AA390="시도비100%",N390*0%,IF(AA390="시군구비100%",N390*0%,IF(AA390="국비30%, 시도비70%",N390*30%,IF(AA390="국비30%, 시도비20%, 시군구비50%",N390*30%,IF(AA390="국비50%, 시도비50%",N390*50%,IF(AA390="시도비50%, 시군구비50%",N390*0%,IF(AA390="국비30%, 시도비35%, 시군구비35%",N390*30%))))))))</f>
        <v>245070</v>
      </c>
      <c r="R390" s="267">
        <f>IF(AA390="국비100%",N390*0%,IF(AA390="시도비100%",N390*100%,IF(AA390="시군구비100%",N390*0%,IF(AA390="국비30%, 시도비70%",N390*70%,IF(AA390="국비30%, 시도비20%, 시군구비50%",N390*20%,IF(AA390="국비50%, 시도비50%",N390*50%,IF(AA390="시도비50%, 시군구비50%",N390*50%,IF(AA390="국비30%, 시도비35%, 시군구비35%",N390*35%))))))))</f>
        <v>571830</v>
      </c>
      <c r="S390" s="267">
        <f>IF(AA390="국비100%",N390*0%,IF(AA390="시도비100%",N390*0%,IF(AA390="시군구비100%",N390*100%,IF(AA390="국비30%, 시도비70%",N390*0%,IF(AA390="국비30%, 시도비20%, 시군구비50%",N390*50%,IF(AA390="국비50%, 시도비50%",N390*0%,IF(AA390="시도비50%, 시군구비50%",N390*50%,IF(AA390="국비30%, 시도비35%, 시군구비35%",N390*35%))))))))</f>
        <v>0</v>
      </c>
      <c r="T390" s="267">
        <f t="shared" si="164"/>
        <v>0</v>
      </c>
      <c r="U390" s="267">
        <f t="shared" si="165"/>
        <v>816900</v>
      </c>
      <c r="V390" s="267">
        <f t="shared" si="166"/>
        <v>0</v>
      </c>
      <c r="W390" s="267">
        <f t="shared" si="167"/>
        <v>0</v>
      </c>
      <c r="X390" s="267">
        <f t="shared" si="168"/>
        <v>0</v>
      </c>
      <c r="Y390" s="755">
        <f t="shared" si="169"/>
        <v>816900</v>
      </c>
      <c r="Z390" s="268" t="s">
        <v>299</v>
      </c>
      <c r="AA390" s="274" t="s">
        <v>81</v>
      </c>
      <c r="AB390" s="274" t="s">
        <v>23</v>
      </c>
      <c r="AC390" s="257" t="s">
        <v>638</v>
      </c>
    </row>
    <row r="391" spans="1:29" ht="20.100000000000001" customHeight="1" x14ac:dyDescent="0.15">
      <c r="A391" s="108"/>
      <c r="B391" s="108"/>
      <c r="C391" s="108"/>
      <c r="D391" s="267"/>
      <c r="E391" s="267"/>
      <c r="F391" s="267"/>
      <c r="G391" s="273" t="s">
        <v>490</v>
      </c>
      <c r="H391" s="217">
        <v>102500</v>
      </c>
      <c r="I391" s="334" t="s">
        <v>22</v>
      </c>
      <c r="J391" s="332">
        <v>4</v>
      </c>
      <c r="K391" s="334"/>
      <c r="L391" s="331"/>
      <c r="M391" s="278" t="s">
        <v>24</v>
      </c>
      <c r="N391" s="183">
        <f>SUM(H391*J391)</f>
        <v>410000</v>
      </c>
      <c r="O391" s="267">
        <v>355000</v>
      </c>
      <c r="P391" s="276">
        <f t="shared" si="163"/>
        <v>55000</v>
      </c>
      <c r="Q391" s="267">
        <f>IF(AA391="국비100%",N391*100%,IF(AA391="시도비100%",N391*0%,IF(AA391="시군구비100%",N391*0%,IF(AA391="국비30%, 시도비70%",N391*30%,IF(AA391="국비30%, 시도비20%, 시군구비50%",N391*30%,IF(AA391="국비50%, 시도비50%",N391*50%,IF(AA391="시도비50%, 시군구비50%",N391*0%,IF(AA391="국비30%, 시도비35%, 시군구비35%",N391*30%))))))))</f>
        <v>123000</v>
      </c>
      <c r="R391" s="267">
        <f>IF(AA391="국비100%",N391*0%,IF(AA391="시도비100%",N391*100%,IF(AA391="시군구비100%",N391*0%,IF(AA391="국비30%, 시도비70%",N391*70%,IF(AA391="국비30%, 시도비20%, 시군구비50%",N391*20%,IF(AA391="국비50%, 시도비50%",N391*50%,IF(AA391="시도비50%, 시군구비50%",N391*50%,IF(AA391="국비30%, 시도비35%, 시군구비35%",N391*35%))))))))</f>
        <v>287000</v>
      </c>
      <c r="S391" s="267">
        <f>IF(AA391="국비100%",N391*0%,IF(AA391="시도비100%",N391*0%,IF(AA391="시군구비100%",N391*100%,IF(AA391="국비30%, 시도비70%",N391*0%,IF(AA391="국비30%, 시도비20%, 시군구비50%",N391*50%,IF(AA391="국비50%, 시도비50%",N391*0%,IF(AA391="시도비50%, 시군구비50%",N391*50%,IF(AA391="국비30%, 시도비35%, 시군구비35%",N391*35%))))))))</f>
        <v>0</v>
      </c>
      <c r="T391" s="267">
        <f t="shared" si="164"/>
        <v>0</v>
      </c>
      <c r="U391" s="267">
        <f t="shared" si="165"/>
        <v>410000</v>
      </c>
      <c r="V391" s="267">
        <f t="shared" si="166"/>
        <v>0</v>
      </c>
      <c r="W391" s="267">
        <f t="shared" si="167"/>
        <v>0</v>
      </c>
      <c r="X391" s="267">
        <f t="shared" si="168"/>
        <v>0</v>
      </c>
      <c r="Y391" s="755">
        <f t="shared" si="169"/>
        <v>410000</v>
      </c>
      <c r="Z391" s="268" t="s">
        <v>299</v>
      </c>
      <c r="AA391" s="274" t="s">
        <v>81</v>
      </c>
      <c r="AB391" s="274" t="s">
        <v>23</v>
      </c>
      <c r="AC391" s="257" t="s">
        <v>638</v>
      </c>
    </row>
    <row r="392" spans="1:29" ht="20.100000000000001" customHeight="1" x14ac:dyDescent="0.15">
      <c r="A392" s="108"/>
      <c r="B392" s="108"/>
      <c r="C392" s="108"/>
      <c r="D392" s="267"/>
      <c r="E392" s="267"/>
      <c r="F392" s="267"/>
      <c r="G392" s="273"/>
      <c r="H392" s="217">
        <v>150000</v>
      </c>
      <c r="I392" s="218" t="s">
        <v>22</v>
      </c>
      <c r="J392" s="332">
        <v>1</v>
      </c>
      <c r="K392" s="218"/>
      <c r="L392" s="334"/>
      <c r="M392" s="220" t="s">
        <v>24</v>
      </c>
      <c r="N392" s="136">
        <f>SUM(H392*J392)</f>
        <v>150000</v>
      </c>
      <c r="O392" s="361"/>
      <c r="P392" s="276">
        <f t="shared" si="163"/>
        <v>150000</v>
      </c>
      <c r="Q392" s="267">
        <f>IF(AA392="국비100%",N392*100%,IF(AA392="시도비100%",N392*0%,IF(AA392="시군구비100%",N392*0%,IF(AA392="국비30%, 시도비70%",N392*30%,IF(AA392="국비50%, 시도비50%",N392*50%,IF(AA392="시도비50%, 시군구비50%",N392*0%,IF(AA392="국비30%, 시도비35%, 시군구비35%",N392*30%)))))))</f>
        <v>45000</v>
      </c>
      <c r="R392" s="267">
        <f>IF(AA392="국비100%",N392*0%,IF(AA392="시도비100%",N392*100%,IF(AA392="시군구비100%",N392*0%,IF(AA392="국비30%, 시도비70%",N392*70%,IF(AA392="국비50%, 시도비50%",N392*50%,IF(AA392="시도비50%, 시군구비50%",N392*50%,IF(AA392="국비30%, 시도비35%, 시군구비35%",N392*35%)))))))</f>
        <v>52500</v>
      </c>
      <c r="S392" s="267">
        <f>IF(AA392="국비100%",N392*0%,IF(AA392="시도비100%",N392*0%,IF(AA392="시군구비100%",N392*100%,IF(AA392="국비30%, 시도비70%",N392*0%,IF(AA392="국비50%, 시도비50%",N392*0%,IF(AA392="시도비50%, 시군구비50%",N392*50%,IF(AA392="국비30%, 시도비35%, 시군구비35%",N392*35%)))))))</f>
        <v>52500</v>
      </c>
      <c r="T392" s="267">
        <f t="shared" si="164"/>
        <v>0</v>
      </c>
      <c r="U392" s="267">
        <f t="shared" si="165"/>
        <v>150000</v>
      </c>
      <c r="V392" s="267">
        <f t="shared" si="166"/>
        <v>0</v>
      </c>
      <c r="W392" s="267">
        <f t="shared" si="167"/>
        <v>0</v>
      </c>
      <c r="X392" s="267">
        <f t="shared" si="168"/>
        <v>0</v>
      </c>
      <c r="Y392" s="755">
        <f t="shared" si="169"/>
        <v>150000</v>
      </c>
      <c r="Z392" s="268" t="s">
        <v>281</v>
      </c>
      <c r="AA392" s="268" t="s">
        <v>600</v>
      </c>
      <c r="AB392" s="268" t="s">
        <v>493</v>
      </c>
      <c r="AC392" s="257" t="s">
        <v>640</v>
      </c>
    </row>
    <row r="393" spans="1:29" ht="20.100000000000001" customHeight="1" x14ac:dyDescent="0.15">
      <c r="A393" s="108"/>
      <c r="B393" s="108"/>
      <c r="C393" s="108"/>
      <c r="D393" s="267"/>
      <c r="E393" s="267"/>
      <c r="F393" s="267"/>
      <c r="G393" s="273" t="s">
        <v>284</v>
      </c>
      <c r="H393" s="217">
        <v>132458</v>
      </c>
      <c r="I393" s="218" t="s">
        <v>22</v>
      </c>
      <c r="J393" s="219">
        <v>12</v>
      </c>
      <c r="K393" s="218"/>
      <c r="L393" s="334"/>
      <c r="M393" s="220" t="s">
        <v>24</v>
      </c>
      <c r="N393" s="136">
        <f>ROUNDUP(H393*J393,-1)</f>
        <v>1589500</v>
      </c>
      <c r="O393" s="139">
        <v>1325500</v>
      </c>
      <c r="P393" s="267">
        <f t="shared" si="163"/>
        <v>264000</v>
      </c>
      <c r="Q393" s="267">
        <f>IF(AA393="국비100%",N393*100%,IF(AA393="시도비100%",N393*0%,IF(AA393="시군구비100%",N393*0%,IF(AA393="국비30%, 시도비70%",N393*30%,IF(AA393="국비30%, 시도비20%, 시군구비50%",N393*30%,IF(AA393="국비50%, 시도비50%",N393*50%,IF(AA393="시도비50%, 시군구비50%",N393*0%,IF(AA393="국비30%, 시도비35%, 시군구비35%",N393*30%))))))))</f>
        <v>476850</v>
      </c>
      <c r="R393" s="267">
        <f>IF(AA393="국비100%",N393*0%,IF(AA393="시도비100%",N393*100%,IF(AA393="시군구비100%",N393*0%,IF(AA393="국비30%, 시도비70%",N393*70%,IF(AA393="국비30%, 시도비20%, 시군구비50%",N393*20%,IF(AA393="국비50%, 시도비50%",N393*50%,IF(AA393="시도비50%, 시군구비50%",N393*50%,IF(AA393="국비30%, 시도비35%, 시군구비35%",N393*35%))))))))</f>
        <v>317900</v>
      </c>
      <c r="S393" s="267">
        <f>IF(AA393="국비100%",N393*0%,IF(AA393="시도비100%",N393*0%,IF(AA393="시군구비100%",N393*100%,IF(AA393="국비30%, 시도비70%",N393*0%,IF(AA393="국비30%, 시도비20%, 시군구비50%",N393*50%,IF(AA393="국비50%, 시도비50%",N393*0%,IF(AA393="시도비50%, 시군구비50%",N393*50%,IF(AA393="국비30%, 시도비35%, 시군구비35%",N393*35%))))))))</f>
        <v>794750</v>
      </c>
      <c r="T393" s="267">
        <f t="shared" si="164"/>
        <v>0</v>
      </c>
      <c r="U393" s="267">
        <f t="shared" si="165"/>
        <v>1589500</v>
      </c>
      <c r="V393" s="267">
        <f t="shared" si="166"/>
        <v>0</v>
      </c>
      <c r="W393" s="267">
        <f t="shared" si="167"/>
        <v>0</v>
      </c>
      <c r="X393" s="267">
        <f t="shared" si="168"/>
        <v>0</v>
      </c>
      <c r="Y393" s="755">
        <f t="shared" si="169"/>
        <v>1589500</v>
      </c>
      <c r="Z393" s="274" t="s">
        <v>210</v>
      </c>
      <c r="AA393" s="268" t="s">
        <v>597</v>
      </c>
      <c r="AB393" s="274" t="s">
        <v>23</v>
      </c>
      <c r="AC393" s="257" t="s">
        <v>637</v>
      </c>
    </row>
    <row r="394" spans="1:29" ht="20.100000000000001" customHeight="1" x14ac:dyDescent="0.15">
      <c r="A394" s="108"/>
      <c r="B394" s="108"/>
      <c r="C394" s="108"/>
      <c r="D394" s="267"/>
      <c r="E394" s="267"/>
      <c r="F394" s="267"/>
      <c r="G394" s="273" t="s">
        <v>352</v>
      </c>
      <c r="H394" s="217">
        <v>71500</v>
      </c>
      <c r="I394" s="218" t="s">
        <v>22</v>
      </c>
      <c r="J394" s="219">
        <v>12</v>
      </c>
      <c r="K394" s="218"/>
      <c r="L394" s="331"/>
      <c r="M394" s="278" t="s">
        <v>24</v>
      </c>
      <c r="N394" s="183">
        <f>SUM(H394*J394)</f>
        <v>858000</v>
      </c>
      <c r="O394" s="267">
        <v>715000</v>
      </c>
      <c r="P394" s="267">
        <f t="shared" si="163"/>
        <v>143000</v>
      </c>
      <c r="Q394" s="267">
        <f>IF(AA394="국비100%",N394*100%,IF(AA394="시도비100%",N394*0%,IF(AA394="시군구비100%",N394*0%,IF(AA394="국비30%, 시도비70%",N394*30%,IF(AA394="국비30%, 시도비20%, 시군구비50%",N394*30%,IF(AA394="국비50%, 시도비50%",N394*50%,IF(AA394="시도비50%, 시군구비50%",N394*0%,IF(AA394="국비30%, 시도비35%, 시군구비35%",N394*30%))))))))</f>
        <v>257400</v>
      </c>
      <c r="R394" s="267">
        <f>IF(AA394="국비100%",N394*0%,IF(AA394="시도비100%",N394*100%,IF(AA394="시군구비100%",N394*0%,IF(AA394="국비30%, 시도비70%",N394*70%,IF(AA394="국비30%, 시도비20%, 시군구비50%",N394*20%,IF(AA394="국비50%, 시도비50%",N394*50%,IF(AA394="시도비50%, 시군구비50%",N394*50%,IF(AA394="국비30%, 시도비35%, 시군구비35%",N394*35%))))))))</f>
        <v>171600</v>
      </c>
      <c r="S394" s="267">
        <f>IF(AA394="국비100%",N394*0%,IF(AA394="시도비100%",N394*0%,IF(AA394="시군구비100%",N394*100%,IF(AA394="국비30%, 시도비70%",N394*0%,IF(AA394="국비30%, 시도비20%, 시군구비50%",N394*50%,IF(AA394="국비50%, 시도비50%",N394*0%,IF(AA394="시도비50%, 시군구비50%",N394*50%,IF(AA394="국비30%, 시도비35%, 시군구비35%",N394*35%))))))))</f>
        <v>429000</v>
      </c>
      <c r="T394" s="267">
        <f t="shared" si="164"/>
        <v>0</v>
      </c>
      <c r="U394" s="267">
        <f t="shared" si="165"/>
        <v>858000</v>
      </c>
      <c r="V394" s="267">
        <f t="shared" si="166"/>
        <v>0</v>
      </c>
      <c r="W394" s="267">
        <f t="shared" si="167"/>
        <v>0</v>
      </c>
      <c r="X394" s="267">
        <f t="shared" si="168"/>
        <v>0</v>
      </c>
      <c r="Y394" s="755">
        <f t="shared" si="169"/>
        <v>858000</v>
      </c>
      <c r="Z394" s="274" t="s">
        <v>210</v>
      </c>
      <c r="AA394" s="268" t="s">
        <v>597</v>
      </c>
      <c r="AB394" s="274" t="s">
        <v>23</v>
      </c>
      <c r="AC394" s="257" t="s">
        <v>637</v>
      </c>
    </row>
    <row r="395" spans="1:29" ht="20.100000000000001" customHeight="1" x14ac:dyDescent="0.15">
      <c r="A395" s="108"/>
      <c r="B395" s="108"/>
      <c r="C395" s="108"/>
      <c r="D395" s="267"/>
      <c r="E395" s="267"/>
      <c r="F395" s="267"/>
      <c r="G395" s="273" t="s">
        <v>137</v>
      </c>
      <c r="H395" s="217">
        <v>77000</v>
      </c>
      <c r="I395" s="218" t="s">
        <v>22</v>
      </c>
      <c r="J395" s="219">
        <v>12</v>
      </c>
      <c r="K395" s="218"/>
      <c r="L395" s="334"/>
      <c r="M395" s="220" t="s">
        <v>24</v>
      </c>
      <c r="N395" s="136">
        <f>SUM(H395*J395)</f>
        <v>924000</v>
      </c>
      <c r="O395" s="361">
        <v>770000</v>
      </c>
      <c r="P395" s="276">
        <f t="shared" si="163"/>
        <v>154000</v>
      </c>
      <c r="Q395" s="267">
        <f>IF(AA395="국비100%",N395*100%,IF(AA395="시도비100%",N395*0%,IF(AA395="시군구비100%",N395*0%,IF(AA395="국비30%, 시도비70%",N395*30%,IF(AA395="국비50%, 시도비50%",N395*50%,IF(AA395="시도비50%, 시군구비50%",N395*0%,IF(AA395="국비30%, 시도비35%, 시군구비35%",N395*30%)))))))</f>
        <v>277200</v>
      </c>
      <c r="R395" s="267">
        <f>IF(AA395="국비100%",N395*0%,IF(AA395="시도비100%",N395*100%,IF(AA395="시군구비100%",N395*0%,IF(AA395="국비30%, 시도비70%",N395*70%,IF(AA395="국비50%, 시도비50%",N395*50%,IF(AA395="시도비50%, 시군구비50%",N395*50%,IF(AA395="국비30%, 시도비35%, 시군구비35%",N395*35%)))))))</f>
        <v>323400</v>
      </c>
      <c r="S395" s="267">
        <f>IF(AA395="국비100%",N395*0%,IF(AA395="시도비100%",N395*0%,IF(AA395="시군구비100%",N395*100%,IF(AA395="국비30%, 시도비70%",N395*0%,IF(AA395="국비50%, 시도비50%",N395*0%,IF(AA395="시도비50%, 시군구비50%",N395*50%,IF(AA395="국비30%, 시도비35%, 시군구비35%",N395*35%)))))))</f>
        <v>323400</v>
      </c>
      <c r="T395" s="267">
        <f t="shared" si="164"/>
        <v>0</v>
      </c>
      <c r="U395" s="267">
        <f t="shared" si="165"/>
        <v>924000</v>
      </c>
      <c r="V395" s="267">
        <f t="shared" si="166"/>
        <v>0</v>
      </c>
      <c r="W395" s="267">
        <f t="shared" si="167"/>
        <v>0</v>
      </c>
      <c r="X395" s="267">
        <f t="shared" si="168"/>
        <v>0</v>
      </c>
      <c r="Y395" s="755">
        <f t="shared" si="169"/>
        <v>924000</v>
      </c>
      <c r="Z395" s="268" t="s">
        <v>281</v>
      </c>
      <c r="AA395" s="268" t="s">
        <v>600</v>
      </c>
      <c r="AB395" s="268" t="s">
        <v>493</v>
      </c>
      <c r="AC395" s="257" t="s">
        <v>640</v>
      </c>
    </row>
    <row r="396" spans="1:29" ht="20.100000000000001" customHeight="1" x14ac:dyDescent="0.15">
      <c r="A396" s="108"/>
      <c r="B396" s="108"/>
      <c r="C396" s="108"/>
      <c r="D396" s="267"/>
      <c r="E396" s="267"/>
      <c r="F396" s="267"/>
      <c r="G396" s="273" t="s">
        <v>304</v>
      </c>
      <c r="H396" s="217">
        <v>209000</v>
      </c>
      <c r="I396" s="218" t="s">
        <v>22</v>
      </c>
      <c r="J396" s="219">
        <v>12</v>
      </c>
      <c r="K396" s="218"/>
      <c r="L396" s="334"/>
      <c r="M396" s="220" t="s">
        <v>24</v>
      </c>
      <c r="N396" s="136">
        <f>SUM(H396*J396)</f>
        <v>2508000</v>
      </c>
      <c r="O396" s="139">
        <v>2090000</v>
      </c>
      <c r="P396" s="267">
        <f t="shared" si="163"/>
        <v>418000</v>
      </c>
      <c r="Q396" s="267">
        <f>IF(AA396="국비100%",N396*100%,IF(AA396="시도비100%",N396*0%,IF(AA396="시군구비100%",N396*0%,IF(AA396="국비30%, 시도비70%",N396*30%,IF(AA396="국비30%, 시도비20%, 시군구비50%",N396*30%,IF(AA396="국비50%, 시도비50%",N396*50%,IF(AA396="시도비50%, 시군구비50%",N396*0%,IF(AA396="국비30%, 시도비35%, 시군구비35%",N396*30%))))))))</f>
        <v>752400</v>
      </c>
      <c r="R396" s="267">
        <f>IF(AA396="국비100%",N396*0%,IF(AA396="시도비100%",N396*100%,IF(AA396="시군구비100%",N396*0%,IF(AA396="국비30%, 시도비70%",N396*70%,IF(AA396="국비30%, 시도비20%, 시군구비50%",N396*20%,IF(AA396="국비50%, 시도비50%",N396*50%,IF(AA396="시도비50%, 시군구비50%",N396*50%,IF(AA396="국비30%, 시도비35%, 시군구비35%",N396*35%))))))))</f>
        <v>501600</v>
      </c>
      <c r="S396" s="267">
        <f>IF(AA396="국비100%",N396*0%,IF(AA396="시도비100%",N396*0%,IF(AA396="시군구비100%",N396*100%,IF(AA396="국비30%, 시도비70%",N396*0%,IF(AA396="국비30%, 시도비20%, 시군구비50%",N396*50%,IF(AA396="국비50%, 시도비50%",N396*0%,IF(AA396="시도비50%, 시군구비50%",N396*50%,IF(AA396="국비30%, 시도비35%, 시군구비35%",N396*35%))))))))</f>
        <v>1254000</v>
      </c>
      <c r="T396" s="267">
        <f t="shared" si="164"/>
        <v>0</v>
      </c>
      <c r="U396" s="267">
        <f t="shared" si="165"/>
        <v>2508000</v>
      </c>
      <c r="V396" s="267">
        <f t="shared" si="166"/>
        <v>0</v>
      </c>
      <c r="W396" s="267">
        <f t="shared" si="167"/>
        <v>0</v>
      </c>
      <c r="X396" s="267">
        <f t="shared" si="168"/>
        <v>0</v>
      </c>
      <c r="Y396" s="755">
        <f t="shared" si="169"/>
        <v>2508000</v>
      </c>
      <c r="Z396" s="274" t="s">
        <v>210</v>
      </c>
      <c r="AA396" s="268" t="s">
        <v>597</v>
      </c>
      <c r="AB396" s="274" t="s">
        <v>23</v>
      </c>
      <c r="AC396" s="257" t="s">
        <v>637</v>
      </c>
    </row>
    <row r="397" spans="1:29" ht="20.100000000000001" customHeight="1" x14ac:dyDescent="0.15">
      <c r="A397" s="108"/>
      <c r="B397" s="108"/>
      <c r="C397" s="108"/>
      <c r="D397" s="267"/>
      <c r="E397" s="267"/>
      <c r="F397" s="267"/>
      <c r="G397" s="273" t="s">
        <v>308</v>
      </c>
      <c r="H397" s="217">
        <v>85040</v>
      </c>
      <c r="I397" s="218" t="s">
        <v>22</v>
      </c>
      <c r="J397" s="219">
        <v>12</v>
      </c>
      <c r="K397" s="218"/>
      <c r="L397" s="334"/>
      <c r="M397" s="220" t="s">
        <v>24</v>
      </c>
      <c r="N397" s="136">
        <f>ROUNDUP(H397*J397,-1)</f>
        <v>1020480</v>
      </c>
      <c r="O397" s="139">
        <v>850400</v>
      </c>
      <c r="P397" s="267">
        <f t="shared" si="163"/>
        <v>170080</v>
      </c>
      <c r="Q397" s="267">
        <f>IF(AA397="국비100%",N397*100%,IF(AA397="시도비100%",N397*0%,IF(AA397="시군구비100%",N397*0%,IF(AA397="국비30%, 시도비70%",N397*30%,IF(AA397="국비30%, 시도비20%, 시군구비50%",N397*30%,IF(AA397="국비50%, 시도비50%",N397*50%,IF(AA397="시도비50%, 시군구비50%",N397*0%,IF(AA397="국비30%, 시도비35%, 시군구비35%",N397*30%))))))))</f>
        <v>306144</v>
      </c>
      <c r="R397" s="267">
        <f>IF(AA397="국비100%",N397*0%,IF(AA397="시도비100%",N397*100%,IF(AA397="시군구비100%",N397*0%,IF(AA397="국비30%, 시도비70%",N397*70%,IF(AA397="국비30%, 시도비20%, 시군구비50%",N397*20%,IF(AA397="국비50%, 시도비50%",N397*50%,IF(AA397="시도비50%, 시군구비50%",N397*50%,IF(AA397="국비30%, 시도비35%, 시군구비35%",N397*35%))))))))</f>
        <v>204096</v>
      </c>
      <c r="S397" s="267">
        <f>IF(AA397="국비100%",N397*0%,IF(AA397="시도비100%",N397*0%,IF(AA397="시군구비100%",N397*100%,IF(AA397="국비30%, 시도비70%",N397*0%,IF(AA397="국비30%, 시도비20%, 시군구비50%",N397*50%,IF(AA397="국비50%, 시도비50%",N397*0%,IF(AA397="시도비50%, 시군구비50%",N397*50%,IF(AA397="국비30%, 시도비35%, 시군구비35%",N397*35%))))))))</f>
        <v>510240</v>
      </c>
      <c r="T397" s="267">
        <f t="shared" si="164"/>
        <v>0</v>
      </c>
      <c r="U397" s="267">
        <f t="shared" si="165"/>
        <v>1020480</v>
      </c>
      <c r="V397" s="267">
        <f t="shared" si="166"/>
        <v>0</v>
      </c>
      <c r="W397" s="267">
        <f t="shared" si="167"/>
        <v>0</v>
      </c>
      <c r="X397" s="267">
        <f t="shared" si="168"/>
        <v>0</v>
      </c>
      <c r="Y397" s="755">
        <f t="shared" si="169"/>
        <v>1020480</v>
      </c>
      <c r="Z397" s="274" t="s">
        <v>210</v>
      </c>
      <c r="AA397" s="268" t="s">
        <v>597</v>
      </c>
      <c r="AB397" s="274" t="s">
        <v>23</v>
      </c>
      <c r="AC397" s="257" t="s">
        <v>637</v>
      </c>
    </row>
    <row r="398" spans="1:29" ht="20.100000000000001" customHeight="1" x14ac:dyDescent="0.15">
      <c r="A398" s="108"/>
      <c r="B398" s="108"/>
      <c r="C398" s="108"/>
      <c r="D398" s="267"/>
      <c r="E398" s="267"/>
      <c r="F398" s="267"/>
      <c r="G398" s="273"/>
      <c r="H398" s="217">
        <v>36900</v>
      </c>
      <c r="I398" s="218" t="s">
        <v>22</v>
      </c>
      <c r="J398" s="219">
        <v>11</v>
      </c>
      <c r="K398" s="218"/>
      <c r="L398" s="334"/>
      <c r="M398" s="220" t="s">
        <v>24</v>
      </c>
      <c r="N398" s="136">
        <f>SUM(H398*J398)</f>
        <v>405900</v>
      </c>
      <c r="O398" s="361">
        <v>332100</v>
      </c>
      <c r="P398" s="276">
        <f t="shared" si="163"/>
        <v>73800</v>
      </c>
      <c r="Q398" s="267">
        <f>IF(AA398="국비100%",N398*100%,IF(AA398="시도비100%",N398*0%,IF(AA398="시군구비100%",N398*0%,IF(AA398="국비30%, 시도비70%",N398*30%,IF(AA398="국비50%, 시도비50%",N398*50%,IF(AA398="시도비50%, 시군구비50%",N398*0%,IF(AA398="국비30%, 시도비35%, 시군구비35%",N398*30%)))))))</f>
        <v>121770</v>
      </c>
      <c r="R398" s="267">
        <f>IF(AA398="국비100%",N398*0%,IF(AA398="시도비100%",N398*100%,IF(AA398="시군구비100%",N398*0%,IF(AA398="국비30%, 시도비70%",N398*70%,IF(AA398="국비50%, 시도비50%",N398*50%,IF(AA398="시도비50%, 시군구비50%",N398*50%,IF(AA398="국비30%, 시도비35%, 시군구비35%",N398*35%)))))))</f>
        <v>142065</v>
      </c>
      <c r="S398" s="267">
        <f>IF(AA398="국비100%",N398*0%,IF(AA398="시도비100%",N398*0%,IF(AA398="시군구비100%",N398*100%,IF(AA398="국비30%, 시도비70%",N398*0%,IF(AA398="국비50%, 시도비50%",N398*0%,IF(AA398="시도비50%, 시군구비50%",N398*50%,IF(AA398="국비30%, 시도비35%, 시군구비35%",N398*35%)))))))</f>
        <v>142065</v>
      </c>
      <c r="T398" s="267">
        <f t="shared" si="164"/>
        <v>0</v>
      </c>
      <c r="U398" s="267">
        <f t="shared" si="165"/>
        <v>405900</v>
      </c>
      <c r="V398" s="267">
        <f t="shared" si="166"/>
        <v>0</v>
      </c>
      <c r="W398" s="267">
        <f t="shared" si="167"/>
        <v>0</v>
      </c>
      <c r="X398" s="267">
        <f t="shared" si="168"/>
        <v>0</v>
      </c>
      <c r="Y398" s="755">
        <f t="shared" si="169"/>
        <v>405900</v>
      </c>
      <c r="Z398" s="268" t="s">
        <v>281</v>
      </c>
      <c r="AA398" s="268" t="s">
        <v>600</v>
      </c>
      <c r="AB398" s="268" t="s">
        <v>493</v>
      </c>
      <c r="AC398" s="257" t="s">
        <v>640</v>
      </c>
    </row>
    <row r="399" spans="1:29" ht="20.100000000000001" customHeight="1" x14ac:dyDescent="0.15">
      <c r="A399" s="108"/>
      <c r="B399" s="108"/>
      <c r="C399" s="108"/>
      <c r="D399" s="267"/>
      <c r="E399" s="267"/>
      <c r="F399" s="267"/>
      <c r="G399" s="273" t="s">
        <v>280</v>
      </c>
      <c r="H399" s="217">
        <v>77000</v>
      </c>
      <c r="I399" s="218" t="s">
        <v>22</v>
      </c>
      <c r="J399" s="219">
        <v>12</v>
      </c>
      <c r="K399" s="218"/>
      <c r="L399" s="334"/>
      <c r="M399" s="220" t="s">
        <v>24</v>
      </c>
      <c r="N399" s="136">
        <f>SUM(H399*J399)</f>
        <v>924000</v>
      </c>
      <c r="O399" s="139">
        <v>770000</v>
      </c>
      <c r="P399" s="267">
        <f t="shared" si="163"/>
        <v>154000</v>
      </c>
      <c r="Q399" s="267">
        <f>IF(AA399="국비100%",N399*100%,IF(AA399="시도비100%",N399*0%,IF(AA399="시군구비100%",N399*0%,IF(AA399="국비30%, 시도비70%",N399*30%,IF(AA399="국비30%, 시도비20%, 시군구비50%",N399*30%,IF(AA399="국비50%, 시도비50%",N399*50%,IF(AA399="시도비50%, 시군구비50%",N399*0%,IF(AA399="국비30%, 시도비35%, 시군구비35%",N399*30%))))))))</f>
        <v>277200</v>
      </c>
      <c r="R399" s="267">
        <f>IF(AA399="국비100%",N399*0%,IF(AA399="시도비100%",N399*100%,IF(AA399="시군구비100%",N399*0%,IF(AA399="국비30%, 시도비70%",N399*70%,IF(AA399="국비30%, 시도비20%, 시군구비50%",N399*20%,IF(AA399="국비50%, 시도비50%",N399*50%,IF(AA399="시도비50%, 시군구비50%",N399*50%,IF(AA399="국비30%, 시도비35%, 시군구비35%",N399*35%))))))))</f>
        <v>184800</v>
      </c>
      <c r="S399" s="267">
        <f>IF(AA399="국비100%",N399*0%,IF(AA399="시도비100%",N399*0%,IF(AA399="시군구비100%",N399*100%,IF(AA399="국비30%, 시도비70%",N399*0%,IF(AA399="국비30%, 시도비20%, 시군구비50%",N399*50%,IF(AA399="국비50%, 시도비50%",N399*0%,IF(AA399="시도비50%, 시군구비50%",N399*50%,IF(AA399="국비30%, 시도비35%, 시군구비35%",N399*35%))))))))</f>
        <v>462000</v>
      </c>
      <c r="T399" s="267">
        <f t="shared" si="164"/>
        <v>0</v>
      </c>
      <c r="U399" s="267">
        <f t="shared" si="165"/>
        <v>924000</v>
      </c>
      <c r="V399" s="267">
        <f t="shared" si="166"/>
        <v>0</v>
      </c>
      <c r="W399" s="267">
        <f t="shared" si="167"/>
        <v>0</v>
      </c>
      <c r="X399" s="267">
        <f t="shared" si="168"/>
        <v>0</v>
      </c>
      <c r="Y399" s="755">
        <f t="shared" si="169"/>
        <v>924000</v>
      </c>
      <c r="Z399" s="274" t="s">
        <v>210</v>
      </c>
      <c r="AA399" s="268" t="s">
        <v>597</v>
      </c>
      <c r="AB399" s="274" t="s">
        <v>23</v>
      </c>
      <c r="AC399" s="257" t="s">
        <v>637</v>
      </c>
    </row>
    <row r="400" spans="1:29" ht="20.100000000000001" customHeight="1" x14ac:dyDescent="0.15">
      <c r="A400" s="108"/>
      <c r="B400" s="108"/>
      <c r="C400" s="108"/>
      <c r="D400" s="267"/>
      <c r="E400" s="267"/>
      <c r="F400" s="267"/>
      <c r="G400" s="273"/>
      <c r="H400" s="217">
        <v>165000</v>
      </c>
      <c r="I400" s="218" t="s">
        <v>22</v>
      </c>
      <c r="J400" s="219">
        <v>12</v>
      </c>
      <c r="K400" s="218"/>
      <c r="L400" s="334"/>
      <c r="M400" s="220" t="s">
        <v>24</v>
      </c>
      <c r="N400" s="136">
        <f>SUM(H400*J400)</f>
        <v>1980000</v>
      </c>
      <c r="O400" s="139">
        <v>1650000</v>
      </c>
      <c r="P400" s="267">
        <f t="shared" si="163"/>
        <v>330000</v>
      </c>
      <c r="Q400" s="267">
        <f>IF(AA400="국비100%",N400*100%,IF(AA400="시도비100%",N400*0%,IF(AA400="시군구비100%",N400*0%,IF(AA400="국비30%, 시도비70%",N400*30%,IF(AA400="국비30%, 시도비20%, 시군구비50%",N400*30%,IF(AA400="국비50%, 시도비50%",N400*50%,IF(AA400="시도비50%, 시군구비50%",N400*0%,IF(AA400="국비30%, 시도비35%, 시군구비35%",N400*30%))))))))</f>
        <v>594000</v>
      </c>
      <c r="R400" s="267">
        <f>IF(AA400="국비100%",N400*0%,IF(AA400="시도비100%",N400*100%,IF(AA400="시군구비100%",N400*0%,IF(AA400="국비30%, 시도비70%",N400*70%,IF(AA400="국비30%, 시도비20%, 시군구비50%",N400*20%,IF(AA400="국비50%, 시도비50%",N400*50%,IF(AA400="시도비50%, 시군구비50%",N400*50%,IF(AA400="국비30%, 시도비35%, 시군구비35%",N400*35%))))))))</f>
        <v>396000</v>
      </c>
      <c r="S400" s="267">
        <f>IF(AA400="국비100%",N400*0%,IF(AA400="시도비100%",N400*0%,IF(AA400="시군구비100%",N400*100%,IF(AA400="국비30%, 시도비70%",N400*0%,IF(AA400="국비30%, 시도비20%, 시군구비50%",N400*50%,IF(AA400="국비50%, 시도비50%",N400*0%,IF(AA400="시도비50%, 시군구비50%",N400*50%,IF(AA400="국비30%, 시도비35%, 시군구비35%",N400*35%))))))))</f>
        <v>990000</v>
      </c>
      <c r="T400" s="267">
        <f t="shared" si="164"/>
        <v>0</v>
      </c>
      <c r="U400" s="267">
        <f t="shared" si="165"/>
        <v>1980000</v>
      </c>
      <c r="V400" s="267">
        <f t="shared" si="166"/>
        <v>0</v>
      </c>
      <c r="W400" s="267">
        <f t="shared" si="167"/>
        <v>0</v>
      </c>
      <c r="X400" s="267">
        <f t="shared" si="168"/>
        <v>0</v>
      </c>
      <c r="Y400" s="755">
        <f t="shared" si="169"/>
        <v>1980000</v>
      </c>
      <c r="Z400" s="274" t="s">
        <v>210</v>
      </c>
      <c r="AA400" s="268" t="s">
        <v>597</v>
      </c>
      <c r="AB400" s="274" t="s">
        <v>23</v>
      </c>
      <c r="AC400" s="257" t="s">
        <v>637</v>
      </c>
    </row>
    <row r="401" spans="1:29" ht="20.100000000000001" customHeight="1" x14ac:dyDescent="0.15">
      <c r="A401" s="108"/>
      <c r="B401" s="108"/>
      <c r="C401" s="108"/>
      <c r="D401" s="267"/>
      <c r="E401" s="267"/>
      <c r="F401" s="267"/>
      <c r="G401" s="273"/>
      <c r="H401" s="217">
        <v>495000</v>
      </c>
      <c r="I401" s="218" t="s">
        <v>22</v>
      </c>
      <c r="J401" s="219">
        <v>6</v>
      </c>
      <c r="K401" s="218"/>
      <c r="L401" s="334"/>
      <c r="M401" s="220" t="s">
        <v>24</v>
      </c>
      <c r="N401" s="136">
        <f>SUM(H401*J401)</f>
        <v>2970000</v>
      </c>
      <c r="O401" s="139">
        <v>2970000</v>
      </c>
      <c r="P401" s="267">
        <f t="shared" si="163"/>
        <v>0</v>
      </c>
      <c r="Q401" s="267">
        <f>IF(AA401="국비100%",N401*100%,IF(AA401="시도비100%",N401*0%,IF(AA401="시군구비100%",N401*0%,IF(AA401="국비30%, 시도비70%",N401*30%,IF(AA401="국비30%, 시도비20%, 시군구비50%",N401*30%,IF(AA401="국비50%, 시도비50%",N401*50%,IF(AA401="시도비50%, 시군구비50%",N401*0%,IF(AA401="국비30%, 시도비35%, 시군구비35%",N401*30%))))))))</f>
        <v>891000</v>
      </c>
      <c r="R401" s="267">
        <f>IF(AA401="국비100%",N401*0%,IF(AA401="시도비100%",N401*100%,IF(AA401="시군구비100%",N401*0%,IF(AA401="국비30%, 시도비70%",N401*70%,IF(AA401="국비30%, 시도비20%, 시군구비50%",N401*20%,IF(AA401="국비50%, 시도비50%",N401*50%,IF(AA401="시도비50%, 시군구비50%",N401*50%,IF(AA401="국비30%, 시도비35%, 시군구비35%",N401*35%))))))))</f>
        <v>594000</v>
      </c>
      <c r="S401" s="267">
        <f>IF(AA401="국비100%",N401*0%,IF(AA401="시도비100%",N401*0%,IF(AA401="시군구비100%",N401*100%,IF(AA401="국비30%, 시도비70%",N401*0%,IF(AA401="국비30%, 시도비20%, 시군구비50%",N401*50%,IF(AA401="국비50%, 시도비50%",N401*0%,IF(AA401="시도비50%, 시군구비50%",N401*50%,IF(AA401="국비30%, 시도비35%, 시군구비35%",N401*35%))))))))</f>
        <v>1485000</v>
      </c>
      <c r="T401" s="267">
        <f t="shared" si="164"/>
        <v>0</v>
      </c>
      <c r="U401" s="267">
        <f t="shared" si="165"/>
        <v>2970000</v>
      </c>
      <c r="V401" s="267">
        <f t="shared" si="166"/>
        <v>0</v>
      </c>
      <c r="W401" s="267">
        <f t="shared" si="167"/>
        <v>0</v>
      </c>
      <c r="X401" s="267">
        <f t="shared" si="168"/>
        <v>0</v>
      </c>
      <c r="Y401" s="755">
        <f t="shared" si="169"/>
        <v>2970000</v>
      </c>
      <c r="Z401" s="274" t="s">
        <v>210</v>
      </c>
      <c r="AA401" s="268" t="s">
        <v>597</v>
      </c>
      <c r="AB401" s="274" t="s">
        <v>23</v>
      </c>
      <c r="AC401" s="257" t="s">
        <v>637</v>
      </c>
    </row>
    <row r="402" spans="1:29" ht="20.100000000000001" customHeight="1" x14ac:dyDescent="0.15">
      <c r="A402" s="108"/>
      <c r="B402" s="108"/>
      <c r="C402" s="108"/>
      <c r="D402" s="267"/>
      <c r="E402" s="267"/>
      <c r="F402" s="267"/>
      <c r="G402" s="273" t="s">
        <v>472</v>
      </c>
      <c r="H402" s="217">
        <v>300000</v>
      </c>
      <c r="I402" s="334" t="s">
        <v>22</v>
      </c>
      <c r="J402" s="219">
        <v>12</v>
      </c>
      <c r="K402" s="218"/>
      <c r="L402" s="334"/>
      <c r="M402" s="220" t="s">
        <v>24</v>
      </c>
      <c r="N402" s="136">
        <f>SUM(H402*J402)</f>
        <v>3600000</v>
      </c>
      <c r="O402" s="139">
        <v>2793950</v>
      </c>
      <c r="P402" s="267">
        <f t="shared" si="163"/>
        <v>806050</v>
      </c>
      <c r="Q402" s="267">
        <f>IF(AA402="국비100%",N402*100%,IF(AA402="시도비100%",N402*0%,IF(AA402="시군구비100%",N402*0%,IF(AA402="국비30%, 시도비70%",N402*30%,IF(AA402="국비30%, 시도비20%, 시군구비50%",N402*30%,IF(AA402="국비50%, 시도비50%",N402*50%,IF(AA402="시도비50%, 시군구비50%",N402*0%,IF(AA402="국비30%, 시도비35%, 시군구비35%",N402*30%))))))))</f>
        <v>1080000</v>
      </c>
      <c r="R402" s="267">
        <f>IF(AA402="국비100%",N402*0%,IF(AA402="시도비100%",N402*100%,IF(AA402="시군구비100%",N402*0%,IF(AA402="국비30%, 시도비70%",N402*70%,IF(AA402="국비30%, 시도비20%, 시군구비50%",N402*20%,IF(AA402="국비50%, 시도비50%",N402*50%,IF(AA402="시도비50%, 시군구비50%",N402*50%,IF(AA402="국비30%, 시도비35%, 시군구비35%",N402*35%))))))))</f>
        <v>720000</v>
      </c>
      <c r="S402" s="267">
        <f>IF(AA402="국비100%",N402*0%,IF(AA402="시도비100%",N402*0%,IF(AA402="시군구비100%",N402*100%,IF(AA402="국비30%, 시도비70%",N402*0%,IF(AA402="국비30%, 시도비20%, 시군구비50%",N402*50%,IF(AA402="국비50%, 시도비50%",N402*0%,IF(AA402="시도비50%, 시군구비50%",N402*50%,IF(AA402="국비30%, 시도비35%, 시군구비35%",N402*35%))))))))</f>
        <v>1800000</v>
      </c>
      <c r="T402" s="267">
        <f t="shared" si="164"/>
        <v>0</v>
      </c>
      <c r="U402" s="267">
        <f t="shared" si="165"/>
        <v>3600000</v>
      </c>
      <c r="V402" s="267">
        <f t="shared" si="166"/>
        <v>0</v>
      </c>
      <c r="W402" s="267">
        <f t="shared" si="167"/>
        <v>0</v>
      </c>
      <c r="X402" s="267">
        <f t="shared" si="168"/>
        <v>0</v>
      </c>
      <c r="Y402" s="755">
        <f t="shared" si="169"/>
        <v>3600000</v>
      </c>
      <c r="Z402" s="274" t="s">
        <v>210</v>
      </c>
      <c r="AA402" s="268" t="s">
        <v>597</v>
      </c>
      <c r="AB402" s="274" t="s">
        <v>23</v>
      </c>
      <c r="AC402" s="257" t="s">
        <v>637</v>
      </c>
    </row>
    <row r="403" spans="1:29" ht="20.100000000000001" customHeight="1" x14ac:dyDescent="0.15">
      <c r="A403" s="108"/>
      <c r="B403" s="108"/>
      <c r="C403" s="108"/>
      <c r="D403" s="267"/>
      <c r="E403" s="267"/>
      <c r="F403" s="267"/>
      <c r="G403" s="273" t="s">
        <v>519</v>
      </c>
      <c r="H403" s="217">
        <v>190666.6</v>
      </c>
      <c r="I403" s="218" t="s">
        <v>22</v>
      </c>
      <c r="J403" s="219">
        <v>12</v>
      </c>
      <c r="K403" s="218"/>
      <c r="L403" s="334"/>
      <c r="M403" s="220" t="s">
        <v>24</v>
      </c>
      <c r="N403" s="136">
        <f>ROUNDUP(H403*J403,-1)</f>
        <v>2288000</v>
      </c>
      <c r="O403" s="139">
        <v>1936000</v>
      </c>
      <c r="P403" s="267">
        <f t="shared" si="163"/>
        <v>352000</v>
      </c>
      <c r="Q403" s="267">
        <f>IF(AA403="국비100%",N403*100%,IF(AA403="시도비100%",N403*0%,IF(AA403="시군구비100%",N403*0%,IF(AA403="국비30%, 시도비70%",N403*30%,IF(AA403="국비30%, 시도비20%, 시군구비50%",N403*30%,IF(AA403="국비50%, 시도비50%",N403*50%,IF(AA403="시도비50%, 시군구비50%",N403*0%,IF(AA403="국비30%, 시도비35%, 시군구비35%",N403*30%))))))))</f>
        <v>686400</v>
      </c>
      <c r="R403" s="267">
        <f>IF(AA403="국비100%",N403*0%,IF(AA403="시도비100%",N403*100%,IF(AA403="시군구비100%",N403*0%,IF(AA403="국비30%, 시도비70%",N403*70%,IF(AA403="국비30%, 시도비20%, 시군구비50%",N403*20%,IF(AA403="국비50%, 시도비50%",N403*50%,IF(AA403="시도비50%, 시군구비50%",N403*50%,IF(AA403="국비30%, 시도비35%, 시군구비35%",N403*35%))))))))</f>
        <v>1601600</v>
      </c>
      <c r="S403" s="267">
        <f>IF(AA403="국비100%",N403*0%,IF(AA403="시도비100%",N403*0%,IF(AA403="시군구비100%",N403*100%,IF(AA403="국비30%, 시도비70%",N403*0%,IF(AA403="국비30%, 시도비20%, 시군구비50%",N403*50%,IF(AA403="국비50%, 시도비50%",N403*0%,IF(AA403="시도비50%, 시군구비50%",N403*50%,IF(AA403="국비30%, 시도비35%, 시군구비35%",N403*35%))))))))</f>
        <v>0</v>
      </c>
      <c r="T403" s="267">
        <f t="shared" si="164"/>
        <v>0</v>
      </c>
      <c r="U403" s="267">
        <f t="shared" si="165"/>
        <v>2288000</v>
      </c>
      <c r="V403" s="267">
        <f t="shared" si="166"/>
        <v>0</v>
      </c>
      <c r="W403" s="267">
        <f t="shared" si="167"/>
        <v>0</v>
      </c>
      <c r="X403" s="267">
        <f t="shared" si="168"/>
        <v>0</v>
      </c>
      <c r="Y403" s="755">
        <f t="shared" si="169"/>
        <v>2288000</v>
      </c>
      <c r="Z403" s="268" t="s">
        <v>26</v>
      </c>
      <c r="AA403" s="274" t="s">
        <v>81</v>
      </c>
      <c r="AB403" s="274" t="s">
        <v>23</v>
      </c>
      <c r="AC403" s="257" t="s">
        <v>638</v>
      </c>
    </row>
    <row r="404" spans="1:29" ht="20.100000000000001" customHeight="1" x14ac:dyDescent="0.15">
      <c r="A404" s="108"/>
      <c r="B404" s="108"/>
      <c r="C404" s="108"/>
      <c r="D404" s="267"/>
      <c r="E404" s="267"/>
      <c r="F404" s="267"/>
      <c r="G404" s="273"/>
      <c r="H404" s="217">
        <v>71500</v>
      </c>
      <c r="I404" s="218" t="s">
        <v>22</v>
      </c>
      <c r="J404" s="219">
        <v>12</v>
      </c>
      <c r="K404" s="218"/>
      <c r="L404" s="334"/>
      <c r="M404" s="220" t="s">
        <v>24</v>
      </c>
      <c r="N404" s="136">
        <f t="shared" ref="N404:N411" si="170">SUM(H404*J404)</f>
        <v>858000</v>
      </c>
      <c r="O404" s="361">
        <v>726000</v>
      </c>
      <c r="P404" s="276">
        <f t="shared" si="163"/>
        <v>132000</v>
      </c>
      <c r="Q404" s="267">
        <f>IF(AA404="국비100%",N404*100%,IF(AA404="시도비100%",N404*0%,IF(AA404="시군구비100%",N404*0%,IF(AA404="국비30%, 시도비70%",N404*30%,IF(AA404="국비50%, 시도비50%",N404*50%,IF(AA404="시도비50%, 시군구비50%",N404*0%,IF(AA404="국비30%, 시도비35%, 시군구비35%",N404*30%)))))))</f>
        <v>257400</v>
      </c>
      <c r="R404" s="267">
        <f>IF(AA404="국비100%",N404*0%,IF(AA404="시도비100%",N404*100%,IF(AA404="시군구비100%",N404*0%,IF(AA404="국비30%, 시도비70%",N404*70%,IF(AA404="국비50%, 시도비50%",N404*50%,IF(AA404="시도비50%, 시군구비50%",N404*50%,IF(AA404="국비30%, 시도비35%, 시군구비35%",N404*35%)))))))</f>
        <v>300300</v>
      </c>
      <c r="S404" s="267">
        <f>IF(AA404="국비100%",N404*0%,IF(AA404="시도비100%",N404*0%,IF(AA404="시군구비100%",N404*100%,IF(AA404="국비30%, 시도비70%",N404*0%,IF(AA404="국비50%, 시도비50%",N404*0%,IF(AA404="시도비50%, 시군구비50%",N404*50%,IF(AA404="국비30%, 시도비35%, 시군구비35%",N404*35%)))))))</f>
        <v>300300</v>
      </c>
      <c r="T404" s="267">
        <f t="shared" si="164"/>
        <v>0</v>
      </c>
      <c r="U404" s="267">
        <f t="shared" si="165"/>
        <v>858000</v>
      </c>
      <c r="V404" s="267">
        <f t="shared" si="166"/>
        <v>0</v>
      </c>
      <c r="W404" s="267">
        <f t="shared" si="167"/>
        <v>0</v>
      </c>
      <c r="X404" s="267">
        <f t="shared" si="168"/>
        <v>0</v>
      </c>
      <c r="Y404" s="755">
        <f t="shared" si="169"/>
        <v>858000</v>
      </c>
      <c r="Z404" s="268" t="s">
        <v>281</v>
      </c>
      <c r="AA404" s="268" t="s">
        <v>600</v>
      </c>
      <c r="AB404" s="268" t="s">
        <v>493</v>
      </c>
      <c r="AC404" s="257" t="s">
        <v>640</v>
      </c>
    </row>
    <row r="405" spans="1:29" ht="20.100000000000001" customHeight="1" x14ac:dyDescent="0.15">
      <c r="A405" s="108"/>
      <c r="B405" s="108"/>
      <c r="C405" s="108"/>
      <c r="D405" s="267"/>
      <c r="E405" s="267"/>
      <c r="F405" s="267"/>
      <c r="G405" s="273" t="s">
        <v>368</v>
      </c>
      <c r="H405" s="217">
        <v>961200</v>
      </c>
      <c r="I405" s="218" t="s">
        <v>22</v>
      </c>
      <c r="J405" s="332">
        <v>1</v>
      </c>
      <c r="K405" s="218"/>
      <c r="L405" s="334"/>
      <c r="M405" s="220" t="s">
        <v>24</v>
      </c>
      <c r="N405" s="136">
        <f t="shared" si="170"/>
        <v>961200</v>
      </c>
      <c r="O405" s="361">
        <v>961200</v>
      </c>
      <c r="P405" s="276">
        <f t="shared" si="163"/>
        <v>0</v>
      </c>
      <c r="Q405" s="267">
        <f>IF(AA405="국비100%",N405*100%,IF(AA405="시도비100%",N405*0%,IF(AA405="시군구비100%",N405*0%,IF(AA405="국비30%, 시도비70%",N405*30%,IF(AA405="국비50%, 시도비50%",N405*50%,IF(AA405="시도비50%, 시군구비50%",N405*0%,IF(AA405="국비30%, 시도비35%, 시군구비35%",N405*30%)))))))</f>
        <v>288360</v>
      </c>
      <c r="R405" s="267">
        <f>IF(AA405="국비100%",N405*0%,IF(AA405="시도비100%",N405*100%,IF(AA405="시군구비100%",N405*0%,IF(AA405="국비30%, 시도비70%",N405*70%,IF(AA405="국비50%, 시도비50%",N405*50%,IF(AA405="시도비50%, 시군구비50%",N405*50%,IF(AA405="국비30%, 시도비35%, 시군구비35%",N405*35%)))))))</f>
        <v>336420</v>
      </c>
      <c r="S405" s="267">
        <f>IF(AA405="국비100%",N405*0%,IF(AA405="시도비100%",N405*0%,IF(AA405="시군구비100%",N405*100%,IF(AA405="국비30%, 시도비70%",N405*0%,IF(AA405="국비50%, 시도비50%",N405*0%,IF(AA405="시도비50%, 시군구비50%",N405*50%,IF(AA405="국비30%, 시도비35%, 시군구비35%",N405*35%)))))))</f>
        <v>336420</v>
      </c>
      <c r="T405" s="267">
        <f t="shared" si="164"/>
        <v>0</v>
      </c>
      <c r="U405" s="267">
        <f t="shared" si="165"/>
        <v>961200</v>
      </c>
      <c r="V405" s="267">
        <f t="shared" si="166"/>
        <v>0</v>
      </c>
      <c r="W405" s="267">
        <f t="shared" si="167"/>
        <v>0</v>
      </c>
      <c r="X405" s="267">
        <f t="shared" si="168"/>
        <v>0</v>
      </c>
      <c r="Y405" s="755">
        <f t="shared" si="169"/>
        <v>961200</v>
      </c>
      <c r="Z405" s="268" t="s">
        <v>281</v>
      </c>
      <c r="AA405" s="268" t="s">
        <v>600</v>
      </c>
      <c r="AB405" s="268" t="s">
        <v>493</v>
      </c>
      <c r="AC405" s="257" t="s">
        <v>640</v>
      </c>
    </row>
    <row r="406" spans="1:29" ht="20.100000000000001" customHeight="1" x14ac:dyDescent="0.15">
      <c r="A406" s="108"/>
      <c r="B406" s="108"/>
      <c r="C406" s="108"/>
      <c r="D406" s="267"/>
      <c r="E406" s="267"/>
      <c r="F406" s="267"/>
      <c r="G406" s="273" t="s">
        <v>508</v>
      </c>
      <c r="H406" s="217">
        <v>7000</v>
      </c>
      <c r="I406" s="218" t="s">
        <v>22</v>
      </c>
      <c r="J406" s="332">
        <v>1</v>
      </c>
      <c r="K406" s="218"/>
      <c r="L406" s="331"/>
      <c r="M406" s="278" t="s">
        <v>24</v>
      </c>
      <c r="N406" s="136">
        <f t="shared" si="170"/>
        <v>7000</v>
      </c>
      <c r="O406" s="139">
        <v>7000</v>
      </c>
      <c r="P406" s="267">
        <f t="shared" si="163"/>
        <v>0</v>
      </c>
      <c r="Q406" s="267">
        <f>IF(AA406="국비100%",N406*100%,IF(AA406="시도비100%",N406*0%,IF(AA406="시군구비100%",N406*0%,IF(AA406="국비30%, 시도비70%",N406*30%,IF(AA406="국비30%, 시도비20%, 시군구비50%",N406*30%,IF(AA406="국비50%, 시도비50%",N406*50%,IF(AA406="시도비50%, 시군구비50%",N406*0%,IF(AA406="국비30%, 시도비35%, 시군구비35%",N406*30%))))))))</f>
        <v>0</v>
      </c>
      <c r="R406" s="267">
        <f>IF(AA406="국비100%",N406*0%,IF(AA406="시도비100%",N406*100%,IF(AA406="시군구비100%",N406*0%,IF(AA406="국비30%, 시도비70%",N406*70%,IF(AA406="국비30%, 시도비20%, 시군구비50%",N406*20%,IF(AA406="국비50%, 시도비50%",N406*50%,IF(AA406="시도비50%, 시군구비50%",N406*50%,IF(AA406="국비30%, 시도비35%, 시군구비35%",N406*35%))))))))</f>
        <v>3500</v>
      </c>
      <c r="S406" s="267">
        <f>IF(AA406="국비100%",N406*0%,IF(AA406="시도비100%",N406*0%,IF(AA406="시군구비100%",N406*100%,IF(AA406="국비30%, 시도비70%",N406*0%,IF(AA406="국비30%, 시도비20%, 시군구비50%",N406*50%,IF(AA406="국비50%, 시도비50%",N406*0%,IF(AA406="시도비50%, 시군구비50%",N406*50%,IF(AA406="국비30%, 시도비35%, 시군구비35%",N406*35%))))))))</f>
        <v>3500</v>
      </c>
      <c r="T406" s="267">
        <f t="shared" si="164"/>
        <v>0</v>
      </c>
      <c r="U406" s="267">
        <f t="shared" si="165"/>
        <v>7000</v>
      </c>
      <c r="V406" s="267">
        <f t="shared" si="166"/>
        <v>0</v>
      </c>
      <c r="W406" s="267">
        <f t="shared" si="167"/>
        <v>0</v>
      </c>
      <c r="X406" s="267">
        <f t="shared" si="168"/>
        <v>0</v>
      </c>
      <c r="Y406" s="755">
        <f t="shared" si="169"/>
        <v>7000</v>
      </c>
      <c r="Z406" s="274" t="s">
        <v>290</v>
      </c>
      <c r="AA406" s="268" t="s">
        <v>180</v>
      </c>
      <c r="AB406" s="274" t="s">
        <v>23</v>
      </c>
      <c r="AC406" s="257" t="s">
        <v>637</v>
      </c>
    </row>
    <row r="407" spans="1:29" ht="20.100000000000001" customHeight="1" x14ac:dyDescent="0.15">
      <c r="A407" s="108"/>
      <c r="B407" s="108"/>
      <c r="C407" s="108"/>
      <c r="D407" s="267"/>
      <c r="E407" s="267"/>
      <c r="F407" s="267"/>
      <c r="G407" s="273" t="s">
        <v>314</v>
      </c>
      <c r="H407" s="217">
        <v>1295564</v>
      </c>
      <c r="I407" s="334" t="s">
        <v>22</v>
      </c>
      <c r="J407" s="332">
        <v>1</v>
      </c>
      <c r="K407" s="334"/>
      <c r="L407" s="331"/>
      <c r="M407" s="278" t="s">
        <v>24</v>
      </c>
      <c r="N407" s="183">
        <f t="shared" si="170"/>
        <v>1295564</v>
      </c>
      <c r="O407" s="267"/>
      <c r="P407" s="276">
        <f t="shared" si="163"/>
        <v>1295564</v>
      </c>
      <c r="Q407" s="267">
        <f>IF(AA407="국비100%",N407*100%,IF(AA407="시도비100%",N407*0%,IF(AA407="시군구비100%",N407*0%,IF(AA407="국비30%, 시도비70%",N407*30%,IF(AA407="국비30%, 시도비20%, 시군구비50%",N407*30%,IF(AA407="국비50%, 시도비50%",N407*50%,IF(AA407="시도비50%, 시군구비50%",N407*0%,IF(AA407="국비30%, 시도비35%, 시군구비35%",N407*30%))))))))</f>
        <v>388669.2</v>
      </c>
      <c r="R407" s="267">
        <f>IF(AA407="국비100%",N407*0%,IF(AA407="시도비100%",N407*100%,IF(AA407="시군구비100%",N407*0%,IF(AA407="국비30%, 시도비70%",N407*70%,IF(AA407="국비30%, 시도비20%, 시군구비50%",N407*20%,IF(AA407="국비50%, 시도비50%",N407*50%,IF(AA407="시도비50%, 시군구비50%",N407*50%,IF(AA407="국비30%, 시도비35%, 시군구비35%",N407*35%))))))))</f>
        <v>906894.79999999993</v>
      </c>
      <c r="S407" s="267">
        <f>IF(AA407="국비100%",N407*0%,IF(AA407="시도비100%",N407*0%,IF(AA407="시군구비100%",N407*100%,IF(AA407="국비30%, 시도비70%",N407*0%,IF(AA407="국비30%, 시도비20%, 시군구비50%",N407*50%,IF(AA407="국비50%, 시도비50%",N407*0%,IF(AA407="시도비50%, 시군구비50%",N407*50%,IF(AA407="국비30%, 시도비35%, 시군구비35%",N407*35%))))))))</f>
        <v>0</v>
      </c>
      <c r="T407" s="267">
        <f t="shared" si="164"/>
        <v>0</v>
      </c>
      <c r="U407" s="267">
        <f t="shared" si="165"/>
        <v>1295564</v>
      </c>
      <c r="V407" s="267">
        <f t="shared" si="166"/>
        <v>0</v>
      </c>
      <c r="W407" s="267">
        <f t="shared" si="167"/>
        <v>0</v>
      </c>
      <c r="X407" s="267">
        <f t="shared" si="168"/>
        <v>0</v>
      </c>
      <c r="Y407" s="755">
        <f t="shared" si="169"/>
        <v>1295564</v>
      </c>
      <c r="Z407" s="268" t="s">
        <v>299</v>
      </c>
      <c r="AA407" s="274" t="s">
        <v>81</v>
      </c>
      <c r="AB407" s="274" t="s">
        <v>23</v>
      </c>
      <c r="AC407" s="257" t="s">
        <v>638</v>
      </c>
    </row>
    <row r="408" spans="1:29" ht="20.100000000000001" customHeight="1" x14ac:dyDescent="0.15">
      <c r="A408" s="108"/>
      <c r="B408" s="108"/>
      <c r="C408" s="108"/>
      <c r="D408" s="267"/>
      <c r="E408" s="267"/>
      <c r="F408" s="267"/>
      <c r="G408" s="273" t="s">
        <v>491</v>
      </c>
      <c r="H408" s="217">
        <v>903940</v>
      </c>
      <c r="I408" s="334" t="s">
        <v>22</v>
      </c>
      <c r="J408" s="332">
        <v>1</v>
      </c>
      <c r="K408" s="334"/>
      <c r="L408" s="331"/>
      <c r="M408" s="278" t="s">
        <v>24</v>
      </c>
      <c r="N408" s="183">
        <f t="shared" si="170"/>
        <v>903940</v>
      </c>
      <c r="O408" s="267">
        <v>668950</v>
      </c>
      <c r="P408" s="267">
        <f t="shared" si="163"/>
        <v>234990</v>
      </c>
      <c r="Q408" s="267">
        <f>IF(AA408="국비100%",N408*100%,IF(AA408="시도비100%",N408*0%,IF(AA408="시군구비100%",N408*0%,IF(AA408="국비30%, 시도비70%",N408*30%,IF(AA408="국비30%, 시도비20%, 시군구비50%",N408*30%,IF(AA408="국비50%, 시도비50%",N408*50%,IF(AA408="시도비50%, 시군구비50%",N408*0%,IF(AA408="국비30%, 시도비35%, 시군구비35%",N408*30%))))))))</f>
        <v>0</v>
      </c>
      <c r="R408" s="267">
        <f>IF(AA408="국비100%",N408*0%,IF(AA408="시도비100%",N408*100%,IF(AA408="시군구비100%",N408*0%,IF(AA408="국비30%, 시도비70%",N408*70%,IF(AA408="국비30%, 시도비20%, 시군구비50%",N408*20%,IF(AA408="국비50%, 시도비50%",N408*50%,IF(AA408="시도비50%, 시군구비50%",N408*50%,IF(AA408="국비30%, 시도비35%, 시군구비35%",N408*35%))))))))</f>
        <v>451970</v>
      </c>
      <c r="S408" s="267">
        <f>IF(AA408="국비100%",N408*0%,IF(AA408="시도비100%",N408*0%,IF(AA408="시군구비100%",N408*100%,IF(AA408="국비30%, 시도비70%",N408*0%,IF(AA408="국비30%, 시도비20%, 시군구비50%",N408*50%,IF(AA408="국비50%, 시도비50%",N408*0%,IF(AA408="시도비50%, 시군구비50%",N408*50%,IF(AA408="국비30%, 시도비35%, 시군구비35%",N408*35%))))))))</f>
        <v>451970</v>
      </c>
      <c r="T408" s="267">
        <f t="shared" si="164"/>
        <v>0</v>
      </c>
      <c r="U408" s="267">
        <f t="shared" si="165"/>
        <v>903940</v>
      </c>
      <c r="V408" s="267">
        <f t="shared" si="166"/>
        <v>0</v>
      </c>
      <c r="W408" s="267">
        <f t="shared" si="167"/>
        <v>0</v>
      </c>
      <c r="X408" s="267">
        <f t="shared" si="168"/>
        <v>0</v>
      </c>
      <c r="Y408" s="755">
        <f t="shared" si="169"/>
        <v>903940</v>
      </c>
      <c r="Z408" s="274" t="s">
        <v>290</v>
      </c>
      <c r="AA408" s="268" t="s">
        <v>180</v>
      </c>
      <c r="AB408" s="274" t="s">
        <v>23</v>
      </c>
      <c r="AC408" s="257" t="s">
        <v>637</v>
      </c>
    </row>
    <row r="409" spans="1:29" ht="20.100000000000001" customHeight="1" x14ac:dyDescent="0.15">
      <c r="A409" s="108"/>
      <c r="B409" s="108"/>
      <c r="C409" s="108"/>
      <c r="D409" s="267"/>
      <c r="E409" s="267"/>
      <c r="F409" s="267"/>
      <c r="G409" s="273"/>
      <c r="H409" s="217">
        <v>13580</v>
      </c>
      <c r="I409" s="334" t="s">
        <v>22</v>
      </c>
      <c r="J409" s="332">
        <v>1</v>
      </c>
      <c r="K409" s="334"/>
      <c r="L409" s="331"/>
      <c r="M409" s="278" t="s">
        <v>24</v>
      </c>
      <c r="N409" s="183">
        <f t="shared" si="170"/>
        <v>13580</v>
      </c>
      <c r="O409" s="267"/>
      <c r="P409" s="267">
        <f t="shared" si="163"/>
        <v>13580</v>
      </c>
      <c r="Q409" s="267">
        <f>IF(AA409="국비100%",N409*100%,IF(AA409="시도비100%",N409*0%,IF(AA409="시군구비100%",N409*0%,IF(AA409="국비30%, 시도비70%",N409*30%,IF(AA409="국비30%, 시도비20%, 시군구비50%",N409*30%,IF(AA409="국비50%, 시도비50%",N409*50%,IF(AA409="시도비50%, 시군구비50%",N409*0%,IF(AA409="국비30%, 시도비35%, 시군구비35%",N409*30%))))))))</f>
        <v>4074</v>
      </c>
      <c r="R409" s="267">
        <f>IF(AA409="국비100%",N409*0%,IF(AA409="시도비100%",N409*100%,IF(AA409="시군구비100%",N409*0%,IF(AA409="국비30%, 시도비70%",N409*70%,IF(AA409="국비30%, 시도비20%, 시군구비50%",N409*20%,IF(AA409="국비50%, 시도비50%",N409*50%,IF(AA409="시도비50%, 시군구비50%",N409*50%,IF(AA409="국비30%, 시도비35%, 시군구비35%",N409*35%))))))))</f>
        <v>2716</v>
      </c>
      <c r="S409" s="267">
        <f>IF(AA409="국비100%",N409*0%,IF(AA409="시도비100%",N409*0%,IF(AA409="시군구비100%",N409*100%,IF(AA409="국비30%, 시도비70%",N409*0%,IF(AA409="국비30%, 시도비20%, 시군구비50%",N409*50%,IF(AA409="국비50%, 시도비50%",N409*0%,IF(AA409="시도비50%, 시군구비50%",N409*50%,IF(AA409="국비30%, 시도비35%, 시군구비35%",N409*35%))))))))</f>
        <v>6790</v>
      </c>
      <c r="T409" s="267">
        <f t="shared" si="164"/>
        <v>0</v>
      </c>
      <c r="U409" s="267">
        <f t="shared" si="165"/>
        <v>13580</v>
      </c>
      <c r="V409" s="267">
        <f t="shared" si="166"/>
        <v>0</v>
      </c>
      <c r="W409" s="267">
        <f t="shared" si="167"/>
        <v>0</v>
      </c>
      <c r="X409" s="267">
        <f t="shared" si="168"/>
        <v>0</v>
      </c>
      <c r="Y409" s="755">
        <f t="shared" si="169"/>
        <v>13580</v>
      </c>
      <c r="Z409" s="274" t="s">
        <v>210</v>
      </c>
      <c r="AA409" s="268" t="s">
        <v>597</v>
      </c>
      <c r="AB409" s="274" t="s">
        <v>23</v>
      </c>
      <c r="AC409" s="257" t="s">
        <v>637</v>
      </c>
    </row>
    <row r="410" spans="1:29" ht="20.100000000000001" customHeight="1" x14ac:dyDescent="0.15">
      <c r="A410" s="108"/>
      <c r="B410" s="108"/>
      <c r="C410" s="108"/>
      <c r="D410" s="267"/>
      <c r="E410" s="267"/>
      <c r="F410" s="267"/>
      <c r="G410" s="273"/>
      <c r="H410" s="343">
        <v>43556</v>
      </c>
      <c r="I410" s="629" t="s">
        <v>22</v>
      </c>
      <c r="J410" s="709">
        <v>1</v>
      </c>
      <c r="K410" s="629"/>
      <c r="L410" s="706"/>
      <c r="M410" s="705" t="s">
        <v>24</v>
      </c>
      <c r="N410" s="342">
        <f t="shared" si="170"/>
        <v>43556</v>
      </c>
      <c r="O410" s="299"/>
      <c r="P410" s="394">
        <f t="shared" si="163"/>
        <v>43556</v>
      </c>
      <c r="Q410" s="299">
        <f>IF(AA410="국비100%",N410*100%,IF(AA410="시도비100%",N410*0%,IF(AA410="시군구비100%",N410*0%,IF(AA410="국비30%, 시도비70%",N410*30%,IF(AA410="국비30%, 시도비20%, 시군구비50%",N410*30%,IF(AA410="국비50%, 시도비50%",N410*50%,IF(AA410="시도비50%, 시군구비50%",N410*0%,IF(AA410="국비30%, 시도비35%, 시군구비35%",N410*30%))))))))</f>
        <v>13066.8</v>
      </c>
      <c r="R410" s="299">
        <f>IF(AA410="국비100%",N410*0%,IF(AA410="시도비100%",N410*100%,IF(AA410="시군구비100%",N410*0%,IF(AA410="국비30%, 시도비70%",N410*70%,IF(AA410="국비30%, 시도비20%, 시군구비50%",N410*20%,IF(AA410="국비50%, 시도비50%",N410*50%,IF(AA410="시도비50%, 시군구비50%",N410*50%,IF(AA410="국비30%, 시도비35%, 시군구비35%",N410*35%))))))))</f>
        <v>30489.199999999997</v>
      </c>
      <c r="S410" s="299">
        <f>IF(AA410="국비100%",N410*0%,IF(AA410="시도비100%",N410*0%,IF(AA410="시군구비100%",N410*100%,IF(AA410="국비30%, 시도비70%",N410*0%,IF(AA410="국비30%, 시도비20%, 시군구비50%",N410*50%,IF(AA410="국비50%, 시도비50%",N410*0%,IF(AA410="시도비50%, 시군구비50%",N410*50%,IF(AA410="국비30%, 시도비35%, 시군구비35%",N410*35%))))))))</f>
        <v>0</v>
      </c>
      <c r="T410" s="299">
        <f t="shared" si="164"/>
        <v>0</v>
      </c>
      <c r="U410" s="299">
        <f t="shared" si="165"/>
        <v>43556</v>
      </c>
      <c r="V410" s="299">
        <f t="shared" si="166"/>
        <v>0</v>
      </c>
      <c r="W410" s="299">
        <f t="shared" si="167"/>
        <v>0</v>
      </c>
      <c r="X410" s="299">
        <f t="shared" si="168"/>
        <v>0</v>
      </c>
      <c r="Y410" s="762">
        <f t="shared" si="169"/>
        <v>43556</v>
      </c>
      <c r="Z410" s="295" t="s">
        <v>299</v>
      </c>
      <c r="AA410" s="301" t="s">
        <v>81</v>
      </c>
      <c r="AB410" s="301" t="s">
        <v>23</v>
      </c>
      <c r="AC410" s="257" t="s">
        <v>638</v>
      </c>
    </row>
    <row r="411" spans="1:29" ht="20.100000000000001" customHeight="1" x14ac:dyDescent="0.15">
      <c r="A411" s="108"/>
      <c r="B411" s="108"/>
      <c r="C411" s="108"/>
      <c r="D411" s="267"/>
      <c r="E411" s="267"/>
      <c r="F411" s="267"/>
      <c r="G411" s="273"/>
      <c r="H411" s="239">
        <v>144170</v>
      </c>
      <c r="I411" s="240" t="s">
        <v>22</v>
      </c>
      <c r="J411" s="146">
        <v>1</v>
      </c>
      <c r="K411" s="240"/>
      <c r="L411" s="376"/>
      <c r="M411" s="242" t="s">
        <v>24</v>
      </c>
      <c r="N411" s="147">
        <f t="shared" si="170"/>
        <v>144170</v>
      </c>
      <c r="O411" s="408">
        <v>23400</v>
      </c>
      <c r="P411" s="276">
        <f t="shared" si="163"/>
        <v>120770</v>
      </c>
      <c r="Q411" s="320">
        <f>IF(AA411="국비100%",N411*100%,IF(AA411="시도비100%",N411*0%,IF(AA411="시군구비100%",N411*0%,IF(AA411="국비30%, 시도비70%",N411*30%,IF(AA411="국비50%, 시도비50%",N411*50%,IF(AA411="시도비50%, 시군구비50%",N411*0%,IF(AA411="국비30%, 시도비35%, 시군구비35%",N411*30%)))))))</f>
        <v>43251</v>
      </c>
      <c r="R411" s="320">
        <f>IF(AA411="국비100%",N411*0%,IF(AA411="시도비100%",N411*100%,IF(AA411="시군구비100%",N411*0%,IF(AA411="국비30%, 시도비70%",N411*70%,IF(AA411="국비50%, 시도비50%",N411*50%,IF(AA411="시도비50%, 시군구비50%",N411*50%,IF(AA411="국비30%, 시도비35%, 시군구비35%",N411*35%)))))))</f>
        <v>50459.5</v>
      </c>
      <c r="S411" s="320">
        <f>IF(AA411="국비100%",N411*0%,IF(AA411="시도비100%",N411*0%,IF(AA411="시군구비100%",N411*100%,IF(AA411="국비30%, 시도비70%",N411*0%,IF(AA411="국비50%, 시도비50%",N411*0%,IF(AA411="시도비50%, 시군구비50%",N411*50%,IF(AA411="국비30%, 시도비35%, 시군구비35%",N411*35%)))))))</f>
        <v>50459.5</v>
      </c>
      <c r="T411" s="320">
        <f t="shared" si="164"/>
        <v>0</v>
      </c>
      <c r="U411" s="320">
        <f t="shared" si="165"/>
        <v>144170</v>
      </c>
      <c r="V411" s="320">
        <f t="shared" si="166"/>
        <v>0</v>
      </c>
      <c r="W411" s="320">
        <f t="shared" si="167"/>
        <v>0</v>
      </c>
      <c r="X411" s="320">
        <f t="shared" si="168"/>
        <v>0</v>
      </c>
      <c r="Y411" s="755">
        <f t="shared" si="169"/>
        <v>144170</v>
      </c>
      <c r="Z411" s="268" t="s">
        <v>281</v>
      </c>
      <c r="AA411" s="268" t="s">
        <v>600</v>
      </c>
      <c r="AB411" s="268" t="s">
        <v>493</v>
      </c>
      <c r="AC411" s="257" t="s">
        <v>640</v>
      </c>
    </row>
    <row r="412" spans="1:29" ht="20.100000000000001" customHeight="1" x14ac:dyDescent="0.15">
      <c r="A412" s="108"/>
      <c r="B412" s="108"/>
      <c r="C412" s="114" t="s">
        <v>353</v>
      </c>
      <c r="D412" s="293">
        <f>SUM(N413:N420)</f>
        <v>14643670</v>
      </c>
      <c r="E412" s="293">
        <v>16080000</v>
      </c>
      <c r="F412" s="293">
        <f>SUM(D412-E412)</f>
        <v>-1436330</v>
      </c>
      <c r="G412" s="292"/>
      <c r="H412" s="393"/>
      <c r="I412" s="392"/>
      <c r="J412" s="392"/>
      <c r="K412" s="392"/>
      <c r="L412" s="392"/>
      <c r="M412" s="392"/>
      <c r="N412" s="391"/>
      <c r="O412" s="293">
        <f t="shared" ref="O412:Y412" si="171">SUM(O413:O420)</f>
        <v>11337113</v>
      </c>
      <c r="P412" s="293">
        <f t="shared" si="171"/>
        <v>3306557</v>
      </c>
      <c r="Q412" s="293">
        <f t="shared" si="171"/>
        <v>1963101</v>
      </c>
      <c r="R412" s="293">
        <f t="shared" si="171"/>
        <v>5770969</v>
      </c>
      <c r="S412" s="293">
        <f t="shared" si="171"/>
        <v>6909600</v>
      </c>
      <c r="T412" s="293">
        <f t="shared" si="171"/>
        <v>0</v>
      </c>
      <c r="U412" s="293">
        <f t="shared" si="171"/>
        <v>14643670</v>
      </c>
      <c r="V412" s="293">
        <f t="shared" si="171"/>
        <v>0</v>
      </c>
      <c r="W412" s="293">
        <f t="shared" si="171"/>
        <v>0</v>
      </c>
      <c r="X412" s="293">
        <f t="shared" si="171"/>
        <v>0</v>
      </c>
      <c r="Y412" s="293">
        <f t="shared" si="171"/>
        <v>14643670</v>
      </c>
      <c r="Z412" s="309"/>
      <c r="AA412" s="309"/>
      <c r="AB412" s="308"/>
      <c r="AC412" s="627"/>
    </row>
    <row r="413" spans="1:29" ht="20.100000000000001" customHeight="1" x14ac:dyDescent="0.15">
      <c r="A413" s="108"/>
      <c r="B413" s="108"/>
      <c r="C413" s="108"/>
      <c r="D413" s="267"/>
      <c r="E413" s="267"/>
      <c r="F413" s="267"/>
      <c r="G413" s="298" t="s">
        <v>470</v>
      </c>
      <c r="H413" s="343">
        <v>25000</v>
      </c>
      <c r="I413" s="629" t="s">
        <v>22</v>
      </c>
      <c r="J413" s="652">
        <v>12</v>
      </c>
      <c r="K413" s="629"/>
      <c r="L413" s="706"/>
      <c r="M413" s="705" t="s">
        <v>24</v>
      </c>
      <c r="N413" s="343">
        <f t="shared" ref="N413:N419" si="172">SUM(H413*J413)</f>
        <v>300000</v>
      </c>
      <c r="O413" s="299">
        <v>133990</v>
      </c>
      <c r="P413" s="394">
        <f t="shared" ref="P413:P420" si="173">N413-O413</f>
        <v>166010</v>
      </c>
      <c r="Q413" s="267">
        <f>IF(AA413="국비100%",N413*100%,IF(AA413="시도비100%",N413*0%,IF(AA413="시군구비100%",N413*0%,IF(AA413="국비30%, 시도비70%",N413*30%,IF(AA413="국비30%, 시도비20%, 시군구비50%",N413*30%,IF(AA413="국비50%, 시도비50%",N413*50%,IF(AA413="시도비50%, 시군구비50%",N413*0%,IF(AA413="국비30%, 시도비35%, 시군구비35%",N413*30%))))))))</f>
        <v>0</v>
      </c>
      <c r="R413" s="267">
        <f>IF(AA413="국비100%",N413*0%,IF(AA413="시도비100%",N413*100%,IF(AA413="시군구비100%",N413*0%,IF(AA413="국비30%, 시도비70%",N413*70%,IF(AA413="국비30%, 시도비20%, 시군구비50%",N413*20%,IF(AA413="국비50%, 시도비50%",N413*50%,IF(AA413="시도비50%, 시군구비50%",N413*50%,IF(AA413="국비30%, 시도비35%, 시군구비35%",N413*35%))))))))</f>
        <v>150000</v>
      </c>
      <c r="S413" s="267">
        <f>IF(AA413="국비100%",N413*0%,IF(AA413="시도비100%",N413*0%,IF(AA413="시군구비100%",N413*100%,IF(AA413="국비30%, 시도비70%",N413*0%,IF(AA413="국비30%, 시도비20%, 시군구비50%",N413*50%,IF(AA413="국비50%, 시도비50%",N413*0%,IF(AA413="시도비50%, 시군구비50%",N413*50%,IF(AA413="국비30%, 시도비35%, 시군구비35%",N413*35%))))))))</f>
        <v>150000</v>
      </c>
      <c r="T413" s="267">
        <f t="shared" ref="T413:T420" si="174">IF(AA413="기타보조금",N413*100%,N413*0%)</f>
        <v>0</v>
      </c>
      <c r="U413" s="267">
        <f t="shared" ref="U413:U420" si="175">SUM(Q413:T413)</f>
        <v>300000</v>
      </c>
      <c r="V413" s="267">
        <f t="shared" ref="V413:V420" si="176">IF(AA413="자부담",N413*100%,N413*0%)</f>
        <v>0</v>
      </c>
      <c r="W413" s="267">
        <f t="shared" ref="W413:W420" si="177">IF(AA413="후원금",N413*100%,N413*0%)</f>
        <v>0</v>
      </c>
      <c r="X413" s="267">
        <f t="shared" ref="X413:X420" si="178">IF(AA413="수익사업",N413*100%,N413*0%)</f>
        <v>0</v>
      </c>
      <c r="Y413" s="755">
        <f t="shared" ref="Y413:Y420" si="179">SUM(U413:X413)</f>
        <v>300000</v>
      </c>
      <c r="Z413" s="274" t="s">
        <v>290</v>
      </c>
      <c r="AA413" s="268" t="s">
        <v>180</v>
      </c>
      <c r="AB413" s="274" t="s">
        <v>23</v>
      </c>
      <c r="AC413" s="257" t="s">
        <v>637</v>
      </c>
    </row>
    <row r="414" spans="1:29" ht="20.100000000000001" customHeight="1" x14ac:dyDescent="0.15">
      <c r="A414" s="108"/>
      <c r="B414" s="108"/>
      <c r="C414" s="108"/>
      <c r="D414" s="267"/>
      <c r="E414" s="267"/>
      <c r="F414" s="267"/>
      <c r="G414" s="273" t="s">
        <v>407</v>
      </c>
      <c r="H414" s="217">
        <v>190000</v>
      </c>
      <c r="I414" s="334" t="s">
        <v>22</v>
      </c>
      <c r="J414" s="219">
        <v>6</v>
      </c>
      <c r="K414" s="334"/>
      <c r="L414" s="331"/>
      <c r="M414" s="278" t="s">
        <v>24</v>
      </c>
      <c r="N414" s="217">
        <f t="shared" si="172"/>
        <v>1140000</v>
      </c>
      <c r="O414" s="267">
        <v>737170</v>
      </c>
      <c r="P414" s="276">
        <f t="shared" si="173"/>
        <v>402830</v>
      </c>
      <c r="Q414" s="267">
        <f>IF(AA414="국비100%",N414*100%,IF(AA414="시도비100%",N414*0%,IF(AA414="시군구비100%",N414*0%,IF(AA414="국비30%, 시도비70%",N414*30%,IF(AA414="국비30%, 시도비20%, 시군구비50%",N414*30%,IF(AA414="국비50%, 시도비50%",N414*50%,IF(AA414="시도비50%, 시군구비50%",N414*0%,IF(AA414="국비30%, 시도비35%, 시군구비35%",N414*30%))))))))</f>
        <v>0</v>
      </c>
      <c r="R414" s="267">
        <f>IF(AA414="국비100%",N414*0%,IF(AA414="시도비100%",N414*100%,IF(AA414="시군구비100%",N414*0%,IF(AA414="국비30%, 시도비70%",N414*70%,IF(AA414="국비30%, 시도비20%, 시군구비50%",N414*20%,IF(AA414="국비50%, 시도비50%",N414*50%,IF(AA414="시도비50%, 시군구비50%",N414*50%,IF(AA414="국비30%, 시도비35%, 시군구비35%",N414*35%))))))))</f>
        <v>570000</v>
      </c>
      <c r="S414" s="267">
        <f>IF(AA414="국비100%",N414*0%,IF(AA414="시도비100%",N414*0%,IF(AA414="시군구비100%",N414*100%,IF(AA414="국비30%, 시도비70%",N414*0%,IF(AA414="국비30%, 시도비20%, 시군구비50%",N414*50%,IF(AA414="국비50%, 시도비50%",N414*0%,IF(AA414="시도비50%, 시군구비50%",N414*50%,IF(AA414="국비30%, 시도비35%, 시군구비35%",N414*35%))))))))</f>
        <v>570000</v>
      </c>
      <c r="T414" s="267">
        <f t="shared" si="174"/>
        <v>0</v>
      </c>
      <c r="U414" s="267">
        <f t="shared" si="175"/>
        <v>1140000</v>
      </c>
      <c r="V414" s="267">
        <f t="shared" si="176"/>
        <v>0</v>
      </c>
      <c r="W414" s="267">
        <f t="shared" si="177"/>
        <v>0</v>
      </c>
      <c r="X414" s="267">
        <f t="shared" si="178"/>
        <v>0</v>
      </c>
      <c r="Y414" s="755">
        <f t="shared" si="179"/>
        <v>1140000</v>
      </c>
      <c r="Z414" s="274" t="s">
        <v>290</v>
      </c>
      <c r="AA414" s="268" t="s">
        <v>180</v>
      </c>
      <c r="AB414" s="274" t="s">
        <v>23</v>
      </c>
      <c r="AC414" s="257" t="s">
        <v>637</v>
      </c>
    </row>
    <row r="415" spans="1:29" ht="20.100000000000001" customHeight="1" x14ac:dyDescent="0.15">
      <c r="A415" s="108"/>
      <c r="B415" s="108"/>
      <c r="C415" s="108"/>
      <c r="D415" s="267"/>
      <c r="E415" s="267"/>
      <c r="F415" s="267"/>
      <c r="G415" s="273"/>
      <c r="H415" s="217">
        <v>197705</v>
      </c>
      <c r="I415" s="334" t="s">
        <v>22</v>
      </c>
      <c r="J415" s="219">
        <v>6</v>
      </c>
      <c r="K415" s="334"/>
      <c r="L415" s="331"/>
      <c r="M415" s="278" t="s">
        <v>24</v>
      </c>
      <c r="N415" s="217">
        <f t="shared" si="172"/>
        <v>1186230</v>
      </c>
      <c r="O415" s="267">
        <v>1186230</v>
      </c>
      <c r="P415" s="276">
        <f t="shared" si="173"/>
        <v>0</v>
      </c>
      <c r="Q415" s="267">
        <f>IF(AA415="국비100%",N415*100%,IF(AA415="시도비100%",N415*0%,IF(AA415="시군구비100%",N415*0%,IF(AA415="국비30%, 시도비70%",N415*30%,IF(AA415="국비30%, 시도비20%, 시군구비50%",N415*30%,IF(AA415="국비50%, 시도비50%",N415*50%,IF(AA415="시도비50%, 시군구비50%",N415*0%,IF(AA415="국비30%, 시도비35%, 시군구비35%",N415*30%))))))))</f>
        <v>355869</v>
      </c>
      <c r="R415" s="267">
        <f>IF(AA415="국비100%",N415*0%,IF(AA415="시도비100%",N415*100%,IF(AA415="시군구비100%",N415*0%,IF(AA415="국비30%, 시도비70%",N415*70%,IF(AA415="국비30%, 시도비20%, 시군구비50%",N415*20%,IF(AA415="국비50%, 시도비50%",N415*50%,IF(AA415="시도비50%, 시군구비50%",N415*50%,IF(AA415="국비30%, 시도비35%, 시군구비35%",N415*35%))))))))</f>
        <v>830361</v>
      </c>
      <c r="S415" s="267">
        <f>IF(AA415="국비100%",N415*0%,IF(AA415="시도비100%",N415*0%,IF(AA415="시군구비100%",N415*100%,IF(AA415="국비30%, 시도비70%",N415*0%,IF(AA415="국비30%, 시도비20%, 시군구비50%",N415*50%,IF(AA415="국비50%, 시도비50%",N415*0%,IF(AA415="시도비50%, 시군구비50%",N415*50%,IF(AA415="국비30%, 시도비35%, 시군구비35%",N415*35%))))))))</f>
        <v>0</v>
      </c>
      <c r="T415" s="267">
        <f t="shared" si="174"/>
        <v>0</v>
      </c>
      <c r="U415" s="267">
        <f t="shared" si="175"/>
        <v>1186230</v>
      </c>
      <c r="V415" s="267">
        <f t="shared" si="176"/>
        <v>0</v>
      </c>
      <c r="W415" s="267">
        <f t="shared" si="177"/>
        <v>0</v>
      </c>
      <c r="X415" s="267">
        <f t="shared" si="178"/>
        <v>0</v>
      </c>
      <c r="Y415" s="755">
        <f t="shared" si="179"/>
        <v>1186230</v>
      </c>
      <c r="Z415" s="268" t="s">
        <v>77</v>
      </c>
      <c r="AA415" s="274" t="s">
        <v>81</v>
      </c>
      <c r="AB415" s="274" t="s">
        <v>23</v>
      </c>
      <c r="AC415" s="257" t="s">
        <v>639</v>
      </c>
    </row>
    <row r="416" spans="1:29" ht="20.100000000000001" customHeight="1" x14ac:dyDescent="0.15">
      <c r="A416" s="108"/>
      <c r="B416" s="108"/>
      <c r="C416" s="108"/>
      <c r="D416" s="267"/>
      <c r="E416" s="267"/>
      <c r="F416" s="267"/>
      <c r="G416" s="273"/>
      <c r="H416" s="217">
        <v>38000</v>
      </c>
      <c r="I416" s="218" t="s">
        <v>22</v>
      </c>
      <c r="J416" s="219">
        <v>12</v>
      </c>
      <c r="K416" s="218"/>
      <c r="L416" s="334"/>
      <c r="M416" s="220" t="s">
        <v>24</v>
      </c>
      <c r="N416" s="136">
        <f t="shared" si="172"/>
        <v>456000</v>
      </c>
      <c r="O416" s="361">
        <v>359663</v>
      </c>
      <c r="P416" s="276">
        <f t="shared" si="173"/>
        <v>96337</v>
      </c>
      <c r="Q416" s="267">
        <f>IF(AA416="국비100%",N416*100%,IF(AA416="시도비100%",N416*0%,IF(AA416="시군구비100%",N416*0%,IF(AA416="국비30%, 시도비70%",N416*30%,IF(AA416="국비50%, 시도비50%",N416*50%,IF(AA416="시도비50%, 시군구비50%",N416*0%,IF(AA416="국비30%, 시도비35%, 시군구비35%",N416*30%)))))))</f>
        <v>136800</v>
      </c>
      <c r="R416" s="267">
        <f>IF(AA416="국비100%",N416*0%,IF(AA416="시도비100%",N416*100%,IF(AA416="시군구비100%",N416*0%,IF(AA416="국비30%, 시도비70%",N416*70%,IF(AA416="국비50%, 시도비50%",N416*50%,IF(AA416="시도비50%, 시군구비50%",N416*50%,IF(AA416="국비30%, 시도비35%, 시군구비35%",N416*35%)))))))</f>
        <v>159600</v>
      </c>
      <c r="S416" s="267">
        <f>IF(AA416="국비100%",N416*0%,IF(AA416="시도비100%",N416*0%,IF(AA416="시군구비100%",N416*100%,IF(AA416="국비30%, 시도비70%",N416*0%,IF(AA416="국비50%, 시도비50%",N416*0%,IF(AA416="시도비50%, 시군구비50%",N416*50%,IF(AA416="국비30%, 시도비35%, 시군구비35%",N416*35%)))))))</f>
        <v>159600</v>
      </c>
      <c r="T416" s="267">
        <f t="shared" si="174"/>
        <v>0</v>
      </c>
      <c r="U416" s="267">
        <f t="shared" si="175"/>
        <v>456000</v>
      </c>
      <c r="V416" s="267">
        <f t="shared" si="176"/>
        <v>0</v>
      </c>
      <c r="W416" s="267">
        <f t="shared" si="177"/>
        <v>0</v>
      </c>
      <c r="X416" s="267">
        <f t="shared" si="178"/>
        <v>0</v>
      </c>
      <c r="Y416" s="755">
        <f t="shared" si="179"/>
        <v>456000</v>
      </c>
      <c r="Z416" s="268" t="s">
        <v>281</v>
      </c>
      <c r="AA416" s="268" t="s">
        <v>600</v>
      </c>
      <c r="AB416" s="268" t="s">
        <v>493</v>
      </c>
      <c r="AC416" s="257" t="s">
        <v>640</v>
      </c>
    </row>
    <row r="417" spans="1:29" ht="20.100000000000001" customHeight="1" x14ac:dyDescent="0.15">
      <c r="A417" s="106"/>
      <c r="B417" s="106"/>
      <c r="C417" s="106"/>
      <c r="D417" s="320"/>
      <c r="E417" s="320"/>
      <c r="F417" s="320"/>
      <c r="G417" s="266" t="s">
        <v>458</v>
      </c>
      <c r="H417" s="239">
        <v>319000</v>
      </c>
      <c r="I417" s="376" t="s">
        <v>22</v>
      </c>
      <c r="J417" s="241">
        <v>12</v>
      </c>
      <c r="K417" s="376"/>
      <c r="L417" s="368"/>
      <c r="M417" s="367" t="s">
        <v>24</v>
      </c>
      <c r="N417" s="239">
        <f t="shared" si="172"/>
        <v>3828000</v>
      </c>
      <c r="O417" s="320">
        <v>3165340</v>
      </c>
      <c r="P417" s="355">
        <f t="shared" si="173"/>
        <v>662660</v>
      </c>
      <c r="Q417" s="320">
        <f>IF(AA417="국비100%",N417*100%,IF(AA417="시도비100%",N417*0%,IF(AA417="시군구비100%",N417*0%,IF(AA417="국비30%, 시도비70%",N417*30%,IF(AA417="국비30%, 시도비20%, 시군구비50%",N417*30%,IF(AA417="국비50%, 시도비50%",N417*50%,IF(AA417="시도비50%, 시군구비50%",N417*0%,IF(AA417="국비30%, 시도비35%, 시군구비35%",N417*30%))))))))</f>
        <v>1148400</v>
      </c>
      <c r="R417" s="320">
        <f>IF(AA417="국비100%",N417*0%,IF(AA417="시도비100%",N417*100%,IF(AA417="시군구비100%",N417*0%,IF(AA417="국비30%, 시도비70%",N417*70%,IF(AA417="국비30%, 시도비20%, 시군구비50%",N417*20%,IF(AA417="국비50%, 시도비50%",N417*50%,IF(AA417="시도비50%, 시군구비50%",N417*50%,IF(AA417="국비30%, 시도비35%, 시군구비35%",N417*35%))))))))</f>
        <v>2679600</v>
      </c>
      <c r="S417" s="320">
        <f>IF(AA417="국비100%",N417*0%,IF(AA417="시도비100%",N417*0%,IF(AA417="시군구비100%",N417*100%,IF(AA417="국비30%, 시도비70%",N417*0%,IF(AA417="국비30%, 시도비20%, 시군구비50%",N417*50%,IF(AA417="국비50%, 시도비50%",N417*0%,IF(AA417="시도비50%, 시군구비50%",N417*50%,IF(AA417="국비30%, 시도비35%, 시군구비35%",N417*35%))))))))</f>
        <v>0</v>
      </c>
      <c r="T417" s="320">
        <f t="shared" si="174"/>
        <v>0</v>
      </c>
      <c r="U417" s="320">
        <f t="shared" si="175"/>
        <v>3828000</v>
      </c>
      <c r="V417" s="320">
        <f t="shared" si="176"/>
        <v>0</v>
      </c>
      <c r="W417" s="320">
        <f t="shared" si="177"/>
        <v>0</v>
      </c>
      <c r="X417" s="320">
        <f t="shared" si="178"/>
        <v>0</v>
      </c>
      <c r="Y417" s="755">
        <f t="shared" si="179"/>
        <v>3828000</v>
      </c>
      <c r="Z417" s="268" t="s">
        <v>77</v>
      </c>
      <c r="AA417" s="274" t="s">
        <v>81</v>
      </c>
      <c r="AB417" s="274" t="s">
        <v>23</v>
      </c>
      <c r="AC417" s="257" t="s">
        <v>639</v>
      </c>
    </row>
    <row r="418" spans="1:29" ht="20.100000000000001" customHeight="1" x14ac:dyDescent="0.15">
      <c r="A418" s="112"/>
      <c r="B418" s="112"/>
      <c r="C418" s="112"/>
      <c r="D418" s="286"/>
      <c r="E418" s="286"/>
      <c r="F418" s="286"/>
      <c r="G418" s="285"/>
      <c r="H418" s="244">
        <v>450000</v>
      </c>
      <c r="I418" s="235" t="s">
        <v>22</v>
      </c>
      <c r="J418" s="236">
        <v>12</v>
      </c>
      <c r="K418" s="235"/>
      <c r="L418" s="371"/>
      <c r="M418" s="245" t="s">
        <v>24</v>
      </c>
      <c r="N418" s="594">
        <f t="shared" si="172"/>
        <v>5400000</v>
      </c>
      <c r="O418" s="595">
        <v>4003490</v>
      </c>
      <c r="P418" s="352">
        <f t="shared" si="173"/>
        <v>1396510</v>
      </c>
      <c r="Q418" s="286">
        <f>IF(AA418="국비100%",N418*100%,IF(AA418="시도비100%",N418*0%,IF(AA418="시군구비100%",N418*0%,IF(AA418="국비30%, 시도비70%",N418*30%,IF(AA418="국비50%, 시도비50%",N418*50%,IF(AA418="시도비50%, 시군구비50%",N418*0%,IF(AA418="국비30%, 시도비35%, 시군구비35%",N418*30%)))))))</f>
        <v>0</v>
      </c>
      <c r="R418" s="286">
        <f>IF(AA418="국비100%",N418*0%,IF(AA418="시도비100%",N418*100%,IF(AA418="시군구비100%",N418*0%,IF(AA418="국비30%, 시도비70%",N418*70%,IF(AA418="국비50%, 시도비50%",N418*50%,IF(AA418="시도비50%, 시군구비50%",N418*50%,IF(AA418="국비30%, 시도비35%, 시군구비35%",N418*35%)))))))</f>
        <v>0</v>
      </c>
      <c r="S418" s="286">
        <f>IF(AA418="국비100%",N418*0%,IF(AA418="시도비100%",N418*0%,IF(AA418="시군구비100%",N418*100%,IF(AA418="국비30%, 시도비70%",N418*0%,IF(AA418="국비50%, 시도비50%",N418*0%,IF(AA418="시도비50%, 시군구비50%",N418*50%,IF(AA418="국비30%, 시도비35%, 시군구비35%",N418*35%)))))))</f>
        <v>5400000</v>
      </c>
      <c r="T418" s="286">
        <f t="shared" si="174"/>
        <v>0</v>
      </c>
      <c r="U418" s="286">
        <f t="shared" si="175"/>
        <v>5400000</v>
      </c>
      <c r="V418" s="286">
        <f t="shared" si="176"/>
        <v>0</v>
      </c>
      <c r="W418" s="286">
        <f t="shared" si="177"/>
        <v>0</v>
      </c>
      <c r="X418" s="286">
        <f t="shared" si="178"/>
        <v>0</v>
      </c>
      <c r="Y418" s="755">
        <f t="shared" si="179"/>
        <v>5400000</v>
      </c>
      <c r="Z418" s="268" t="s">
        <v>69</v>
      </c>
      <c r="AA418" s="268" t="s">
        <v>315</v>
      </c>
      <c r="AB418" s="268" t="s">
        <v>493</v>
      </c>
      <c r="AC418" s="257" t="s">
        <v>640</v>
      </c>
    </row>
    <row r="419" spans="1:29" ht="20.100000000000001" customHeight="1" x14ac:dyDescent="0.15">
      <c r="A419" s="108"/>
      <c r="B419" s="108"/>
      <c r="C419" s="108"/>
      <c r="D419" s="267"/>
      <c r="E419" s="267"/>
      <c r="F419" s="267"/>
      <c r="G419" s="273" t="s">
        <v>492</v>
      </c>
      <c r="H419" s="217">
        <v>210000</v>
      </c>
      <c r="I419" s="334" t="s">
        <v>22</v>
      </c>
      <c r="J419" s="219">
        <v>6</v>
      </c>
      <c r="K419" s="334"/>
      <c r="L419" s="331"/>
      <c r="M419" s="278" t="s">
        <v>24</v>
      </c>
      <c r="N419" s="217">
        <f t="shared" si="172"/>
        <v>1260000</v>
      </c>
      <c r="O419" s="267">
        <v>677790</v>
      </c>
      <c r="P419" s="276">
        <f t="shared" si="173"/>
        <v>582210</v>
      </c>
      <c r="Q419" s="267">
        <f>IF(AA419="국비100%",N419*100%,IF(AA419="시도비100%",N419*0%,IF(AA419="시군구비100%",N419*0%,IF(AA419="국비30%, 시도비70%",N419*30%,IF(AA419="국비30%, 시도비20%, 시군구비50%",N419*30%,IF(AA419="국비50%, 시도비50%",N419*50%,IF(AA419="시도비50%, 시군구비50%",N419*0%,IF(AA419="국비30%, 시도비35%, 시군구비35%",N419*30%))))))))</f>
        <v>0</v>
      </c>
      <c r="R419" s="267">
        <f>IF(AA419="국비100%",N419*0%,IF(AA419="시도비100%",N419*100%,IF(AA419="시군구비100%",N419*0%,IF(AA419="국비30%, 시도비70%",N419*70%,IF(AA419="국비30%, 시도비20%, 시군구비50%",N419*20%,IF(AA419="국비50%, 시도비50%",N419*50%,IF(AA419="시도비50%, 시군구비50%",N419*50%,IF(AA419="국비30%, 시도비35%, 시군구비35%",N419*35%))))))))</f>
        <v>630000</v>
      </c>
      <c r="S419" s="267">
        <f>IF(AA419="국비100%",N419*0%,IF(AA419="시도비100%",N419*0%,IF(AA419="시군구비100%",N419*100%,IF(AA419="국비30%, 시도비70%",N419*0%,IF(AA419="국비30%, 시도비20%, 시군구비50%",N419*50%,IF(AA419="국비50%, 시도비50%",N419*0%,IF(AA419="시도비50%, 시군구비50%",N419*50%,IF(AA419="국비30%, 시도비35%, 시군구비35%",N419*35%))))))))</f>
        <v>630000</v>
      </c>
      <c r="T419" s="267">
        <f t="shared" si="174"/>
        <v>0</v>
      </c>
      <c r="U419" s="267">
        <f t="shared" si="175"/>
        <v>1260000</v>
      </c>
      <c r="V419" s="267">
        <f t="shared" si="176"/>
        <v>0</v>
      </c>
      <c r="W419" s="267">
        <f t="shared" si="177"/>
        <v>0</v>
      </c>
      <c r="X419" s="267">
        <f t="shared" si="178"/>
        <v>0</v>
      </c>
      <c r="Y419" s="755">
        <f t="shared" si="179"/>
        <v>1260000</v>
      </c>
      <c r="Z419" s="274" t="s">
        <v>290</v>
      </c>
      <c r="AA419" s="268" t="s">
        <v>180</v>
      </c>
      <c r="AB419" s="274" t="s">
        <v>23</v>
      </c>
      <c r="AC419" s="257" t="s">
        <v>637</v>
      </c>
    </row>
    <row r="420" spans="1:29" ht="20.100000000000001" customHeight="1" x14ac:dyDescent="0.15">
      <c r="A420" s="108"/>
      <c r="B420" s="108"/>
      <c r="C420" s="108"/>
      <c r="D420" s="267"/>
      <c r="E420" s="267"/>
      <c r="F420" s="267"/>
      <c r="G420" s="266"/>
      <c r="H420" s="239">
        <v>178906.6</v>
      </c>
      <c r="I420" s="376" t="s">
        <v>22</v>
      </c>
      <c r="J420" s="241">
        <v>6</v>
      </c>
      <c r="K420" s="376"/>
      <c r="L420" s="368"/>
      <c r="M420" s="367" t="s">
        <v>24</v>
      </c>
      <c r="N420" s="239">
        <f>ROUNDUP(H420*J420,-1)</f>
        <v>1073440</v>
      </c>
      <c r="O420" s="320">
        <v>1073440</v>
      </c>
      <c r="P420" s="276">
        <f t="shared" si="173"/>
        <v>0</v>
      </c>
      <c r="Q420" s="320">
        <f>IF(AA420="국비100%",N420*100%,IF(AA420="시도비100%",N420*0%,IF(AA420="시군구비100%",N420*0%,IF(AA420="국비30%, 시도비70%",N420*30%,IF(AA420="국비30%, 시도비20%, 시군구비50%",N420*30%,IF(AA420="국비50%, 시도비50%",N420*50%,IF(AA420="시도비50%, 시군구비50%",N420*0%,IF(AA420="국비30%, 시도비35%, 시군구비35%",N420*30%))))))))</f>
        <v>322032</v>
      </c>
      <c r="R420" s="320">
        <f>IF(AA420="국비100%",N420*0%,IF(AA420="시도비100%",N420*100%,IF(AA420="시군구비100%",N420*0%,IF(AA420="국비30%, 시도비70%",N420*70%,IF(AA420="국비30%, 시도비20%, 시군구비50%",N420*20%,IF(AA420="국비50%, 시도비50%",N420*50%,IF(AA420="시도비50%, 시군구비50%",N420*50%,IF(AA420="국비30%, 시도비35%, 시군구비35%",N420*35%))))))))</f>
        <v>751408</v>
      </c>
      <c r="S420" s="320">
        <f>IF(AA420="국비100%",N420*0%,IF(AA420="시도비100%",N420*0%,IF(AA420="시군구비100%",N420*100%,IF(AA420="국비30%, 시도비70%",N420*0%,IF(AA420="국비30%, 시도비20%, 시군구비50%",N420*50%,IF(AA420="국비50%, 시도비50%",N420*0%,IF(AA420="시도비50%, 시군구비50%",N420*50%,IF(AA420="국비30%, 시도비35%, 시군구비35%",N420*35%))))))))</f>
        <v>0</v>
      </c>
      <c r="T420" s="320">
        <f t="shared" si="174"/>
        <v>0</v>
      </c>
      <c r="U420" s="320">
        <f t="shared" si="175"/>
        <v>1073440</v>
      </c>
      <c r="V420" s="320">
        <f t="shared" si="176"/>
        <v>0</v>
      </c>
      <c r="W420" s="320">
        <f t="shared" si="177"/>
        <v>0</v>
      </c>
      <c r="X420" s="320">
        <f t="shared" si="178"/>
        <v>0</v>
      </c>
      <c r="Y420" s="757">
        <f t="shared" si="179"/>
        <v>1073440</v>
      </c>
      <c r="Z420" s="264" t="s">
        <v>77</v>
      </c>
      <c r="AA420" s="366" t="s">
        <v>81</v>
      </c>
      <c r="AB420" s="366" t="s">
        <v>23</v>
      </c>
      <c r="AC420" s="257" t="s">
        <v>639</v>
      </c>
    </row>
    <row r="421" spans="1:29" ht="20.100000000000001" customHeight="1" x14ac:dyDescent="0.15">
      <c r="A421" s="108"/>
      <c r="B421" s="108"/>
      <c r="C421" s="114" t="s">
        <v>358</v>
      </c>
      <c r="D421" s="293">
        <f>SUM(N422:N428)</f>
        <v>2013630</v>
      </c>
      <c r="E421" s="293">
        <v>2490000</v>
      </c>
      <c r="F421" s="293">
        <f>SUM(D421-E421)</f>
        <v>-476370</v>
      </c>
      <c r="G421" s="292"/>
      <c r="H421" s="393"/>
      <c r="I421" s="392"/>
      <c r="J421" s="392"/>
      <c r="K421" s="392"/>
      <c r="L421" s="392"/>
      <c r="M421" s="392"/>
      <c r="N421" s="391"/>
      <c r="O421" s="293">
        <f t="shared" ref="O421:Y421" si="180">SUM(O422:O428)</f>
        <v>2013630</v>
      </c>
      <c r="P421" s="293">
        <f t="shared" si="180"/>
        <v>0</v>
      </c>
      <c r="Q421" s="293">
        <f t="shared" si="180"/>
        <v>83370</v>
      </c>
      <c r="R421" s="293">
        <f t="shared" si="180"/>
        <v>965130</v>
      </c>
      <c r="S421" s="293">
        <f t="shared" si="180"/>
        <v>965130</v>
      </c>
      <c r="T421" s="293">
        <f t="shared" si="180"/>
        <v>0</v>
      </c>
      <c r="U421" s="293">
        <f t="shared" si="180"/>
        <v>2013630</v>
      </c>
      <c r="V421" s="293">
        <f t="shared" si="180"/>
        <v>0</v>
      </c>
      <c r="W421" s="293">
        <f t="shared" si="180"/>
        <v>0</v>
      </c>
      <c r="X421" s="293">
        <f t="shared" si="180"/>
        <v>0</v>
      </c>
      <c r="Y421" s="293">
        <f t="shared" si="180"/>
        <v>2013630</v>
      </c>
      <c r="Z421" s="309"/>
      <c r="AA421" s="309"/>
      <c r="AB421" s="308"/>
      <c r="AC421" s="627"/>
    </row>
    <row r="422" spans="1:29" ht="20.100000000000001" customHeight="1" x14ac:dyDescent="0.15">
      <c r="A422" s="108"/>
      <c r="B422" s="108"/>
      <c r="C422" s="108"/>
      <c r="D422" s="267"/>
      <c r="E422" s="267"/>
      <c r="F422" s="267"/>
      <c r="G422" s="280" t="s">
        <v>242</v>
      </c>
      <c r="H422" s="217">
        <v>439500</v>
      </c>
      <c r="I422" s="334" t="s">
        <v>22</v>
      </c>
      <c r="J422" s="332">
        <v>1</v>
      </c>
      <c r="K422" s="334"/>
      <c r="L422" s="331"/>
      <c r="M422" s="278" t="s">
        <v>24</v>
      </c>
      <c r="N422" s="217">
        <f t="shared" ref="N422:N428" si="181">SUM(H422*J422)</f>
        <v>439500</v>
      </c>
      <c r="O422" s="267">
        <v>439500</v>
      </c>
      <c r="P422" s="267">
        <f t="shared" ref="P422:P428" si="182">N422-O422</f>
        <v>0</v>
      </c>
      <c r="Q422" s="267">
        <f>IF(AA422="국비100%",N422*100%,IF(AA422="시도비100%",N422*0%,IF(AA422="시군구비100%",N422*0%,IF(AA422="국비30%, 시도비70%",N422*30%,IF(AA422="국비30%, 시도비20%, 시군구비50%",N422*30%,IF(AA422="국비50%, 시도비50%",N422*50%,IF(AA422="시도비50%, 시군구비50%",N422*0%,IF(AA422="국비30%, 시도비35%, 시군구비35%",N422*30%))))))))</f>
        <v>0</v>
      </c>
      <c r="R422" s="267">
        <f>IF(AA422="국비100%",N422*0%,IF(AA422="시도비100%",N422*100%,IF(AA422="시군구비100%",N422*0%,IF(AA422="국비30%, 시도비70%",N422*70%,IF(AA422="국비30%, 시도비20%, 시군구비50%",N422*20%,IF(AA422="국비50%, 시도비50%",N422*50%,IF(AA422="시도비50%, 시군구비50%",N422*50%,IF(AA422="국비30%, 시도비35%, 시군구비35%",N422*35%))))))))</f>
        <v>219750</v>
      </c>
      <c r="S422" s="267">
        <f>IF(AA422="국비100%",N422*0%,IF(AA422="시도비100%",N422*0%,IF(AA422="시군구비100%",N422*100%,IF(AA422="국비30%, 시도비70%",N422*0%,IF(AA422="국비30%, 시도비20%, 시군구비50%",N422*50%,IF(AA422="국비50%, 시도비50%",N422*0%,IF(AA422="시도비50%, 시군구비50%",N422*50%,IF(AA422="국비30%, 시도비35%, 시군구비35%",N422*35%))))))))</f>
        <v>219750</v>
      </c>
      <c r="T422" s="267">
        <f t="shared" ref="T422:T428" si="183">IF(AA422="기타보조금",N422*100%,N422*0%)</f>
        <v>0</v>
      </c>
      <c r="U422" s="267">
        <f t="shared" ref="U422:U428" si="184">SUM(Q422:T422)</f>
        <v>439500</v>
      </c>
      <c r="V422" s="267">
        <f t="shared" ref="V422:V428" si="185">IF(AA422="자부담",N422*100%,N422*0%)</f>
        <v>0</v>
      </c>
      <c r="W422" s="267">
        <f t="shared" ref="W422:W428" si="186">IF(AA422="후원금",N422*100%,N422*0%)</f>
        <v>0</v>
      </c>
      <c r="X422" s="267">
        <f t="shared" ref="X422:X428" si="187">IF(AA422="수익사업",N422*100%,N422*0%)</f>
        <v>0</v>
      </c>
      <c r="Y422" s="755">
        <f t="shared" ref="Y422:Y428" si="188">SUM(U422:X422)</f>
        <v>439500</v>
      </c>
      <c r="Z422" s="274" t="s">
        <v>290</v>
      </c>
      <c r="AA422" s="268" t="s">
        <v>180</v>
      </c>
      <c r="AB422" s="274" t="s">
        <v>23</v>
      </c>
      <c r="AC422" s="257" t="s">
        <v>637</v>
      </c>
    </row>
    <row r="423" spans="1:29" ht="20.100000000000001" customHeight="1" x14ac:dyDescent="0.15">
      <c r="A423" s="108"/>
      <c r="B423" s="108"/>
      <c r="C423" s="108"/>
      <c r="D423" s="267"/>
      <c r="E423" s="267"/>
      <c r="F423" s="267"/>
      <c r="G423" s="280"/>
      <c r="H423" s="217">
        <v>258200</v>
      </c>
      <c r="I423" s="218" t="s">
        <v>22</v>
      </c>
      <c r="J423" s="332">
        <v>1</v>
      </c>
      <c r="K423" s="218"/>
      <c r="L423" s="334"/>
      <c r="M423" s="220" t="s">
        <v>24</v>
      </c>
      <c r="N423" s="136">
        <f t="shared" si="181"/>
        <v>258200</v>
      </c>
      <c r="O423" s="361">
        <v>258200</v>
      </c>
      <c r="P423" s="276">
        <f t="shared" si="182"/>
        <v>0</v>
      </c>
      <c r="Q423" s="267">
        <f>IF(AA423="국비100%",N423*100%,IF(AA423="시도비100%",N423*0%,IF(AA423="시군구비100%",N423*0%,IF(AA423="국비30%, 시도비70%",N423*30%,IF(AA423="국비50%, 시도비50%",N423*50%,IF(AA423="시도비50%, 시군구비50%",N423*0%,IF(AA423="국비30%, 시도비35%, 시군구비35%",N423*30%)))))))</f>
        <v>77460</v>
      </c>
      <c r="R423" s="267">
        <f>IF(AA423="국비100%",N423*0%,IF(AA423="시도비100%",N423*100%,IF(AA423="시군구비100%",N423*0%,IF(AA423="국비30%, 시도비70%",N423*70%,IF(AA423="국비50%, 시도비50%",N423*50%,IF(AA423="시도비50%, 시군구비50%",N423*50%,IF(AA423="국비30%, 시도비35%, 시군구비35%",N423*35%)))))))</f>
        <v>90370</v>
      </c>
      <c r="S423" s="267">
        <f>IF(AA423="국비100%",N423*0%,IF(AA423="시도비100%",N423*0%,IF(AA423="시군구비100%",N423*100%,IF(AA423="국비30%, 시도비70%",N423*0%,IF(AA423="국비50%, 시도비50%",N423*0%,IF(AA423="시도비50%, 시군구비50%",N423*50%,IF(AA423="국비30%, 시도비35%, 시군구비35%",N423*35%)))))))</f>
        <v>90370</v>
      </c>
      <c r="T423" s="267">
        <f t="shared" si="183"/>
        <v>0</v>
      </c>
      <c r="U423" s="267">
        <f t="shared" si="184"/>
        <v>258200</v>
      </c>
      <c r="V423" s="267">
        <f t="shared" si="185"/>
        <v>0</v>
      </c>
      <c r="W423" s="267">
        <f t="shared" si="186"/>
        <v>0</v>
      </c>
      <c r="X423" s="267">
        <f t="shared" si="187"/>
        <v>0</v>
      </c>
      <c r="Y423" s="755">
        <f t="shared" si="188"/>
        <v>258200</v>
      </c>
      <c r="Z423" s="268" t="s">
        <v>281</v>
      </c>
      <c r="AA423" s="268" t="s">
        <v>600</v>
      </c>
      <c r="AB423" s="312" t="s">
        <v>493</v>
      </c>
      <c r="AC423" s="257" t="s">
        <v>640</v>
      </c>
    </row>
    <row r="424" spans="1:29" ht="20.100000000000001" customHeight="1" x14ac:dyDescent="0.15">
      <c r="A424" s="108"/>
      <c r="B424" s="108"/>
      <c r="C424" s="108"/>
      <c r="D424" s="267"/>
      <c r="E424" s="267"/>
      <c r="F424" s="267"/>
      <c r="G424" s="280" t="s">
        <v>498</v>
      </c>
      <c r="H424" s="217">
        <v>19700</v>
      </c>
      <c r="I424" s="218" t="s">
        <v>22</v>
      </c>
      <c r="J424" s="332">
        <v>1</v>
      </c>
      <c r="K424" s="218"/>
      <c r="L424" s="334"/>
      <c r="M424" s="220" t="s">
        <v>24</v>
      </c>
      <c r="N424" s="136">
        <f t="shared" si="181"/>
        <v>19700</v>
      </c>
      <c r="O424" s="361">
        <v>19700</v>
      </c>
      <c r="P424" s="276">
        <f t="shared" si="182"/>
        <v>0</v>
      </c>
      <c r="Q424" s="267">
        <f>IF(AA424="국비100%",N424*100%,IF(AA424="시도비100%",N424*0%,IF(AA424="시군구비100%",N424*0%,IF(AA424="국비30%, 시도비70%",N424*30%,IF(AA424="국비50%, 시도비50%",N424*50%,IF(AA424="시도비50%, 시군구비50%",N424*0%,IF(AA424="국비30%, 시도비35%, 시군구비35%",N424*30%)))))))</f>
        <v>5910</v>
      </c>
      <c r="R424" s="267">
        <f>IF(AA424="국비100%",N424*0%,IF(AA424="시도비100%",N424*100%,IF(AA424="시군구비100%",N424*0%,IF(AA424="국비30%, 시도비70%",N424*70%,IF(AA424="국비50%, 시도비50%",N424*50%,IF(AA424="시도비50%, 시군구비50%",N424*50%,IF(AA424="국비30%, 시도비35%, 시군구비35%",N424*35%)))))))</f>
        <v>6895</v>
      </c>
      <c r="S424" s="267">
        <f>IF(AA424="국비100%",N424*0%,IF(AA424="시도비100%",N424*0%,IF(AA424="시군구비100%",N424*100%,IF(AA424="국비30%, 시도비70%",N424*0%,IF(AA424="국비50%, 시도비50%",N424*0%,IF(AA424="시도비50%, 시군구비50%",N424*50%,IF(AA424="국비30%, 시도비35%, 시군구비35%",N424*35%)))))))</f>
        <v>6895</v>
      </c>
      <c r="T424" s="267">
        <f t="shared" si="183"/>
        <v>0</v>
      </c>
      <c r="U424" s="267">
        <f t="shared" si="184"/>
        <v>19700</v>
      </c>
      <c r="V424" s="267">
        <f t="shared" si="185"/>
        <v>0</v>
      </c>
      <c r="W424" s="267">
        <f t="shared" si="186"/>
        <v>0</v>
      </c>
      <c r="X424" s="267">
        <f t="shared" si="187"/>
        <v>0</v>
      </c>
      <c r="Y424" s="755">
        <f t="shared" si="188"/>
        <v>19700</v>
      </c>
      <c r="Z424" s="268" t="s">
        <v>281</v>
      </c>
      <c r="AA424" s="268" t="s">
        <v>600</v>
      </c>
      <c r="AB424" s="268" t="s">
        <v>493</v>
      </c>
      <c r="AC424" s="257" t="s">
        <v>640</v>
      </c>
    </row>
    <row r="425" spans="1:29" ht="20.100000000000001" customHeight="1" x14ac:dyDescent="0.15">
      <c r="A425" s="108"/>
      <c r="B425" s="108"/>
      <c r="C425" s="108"/>
      <c r="D425" s="267"/>
      <c r="E425" s="267"/>
      <c r="F425" s="267"/>
      <c r="G425" s="280" t="s">
        <v>286</v>
      </c>
      <c r="H425" s="217">
        <v>139340</v>
      </c>
      <c r="I425" s="334" t="s">
        <v>22</v>
      </c>
      <c r="J425" s="332">
        <v>1</v>
      </c>
      <c r="K425" s="334"/>
      <c r="L425" s="331"/>
      <c r="M425" s="278" t="s">
        <v>24</v>
      </c>
      <c r="N425" s="217">
        <f t="shared" si="181"/>
        <v>139340</v>
      </c>
      <c r="O425" s="267">
        <v>139340</v>
      </c>
      <c r="P425" s="267">
        <f t="shared" si="182"/>
        <v>0</v>
      </c>
      <c r="Q425" s="267">
        <f>IF(AA425="국비100%",N425*100%,IF(AA425="시도비100%",N425*0%,IF(AA425="시군구비100%",N425*0%,IF(AA425="국비30%, 시도비70%",N425*30%,IF(AA425="국비30%, 시도비20%, 시군구비50%",N425*30%,IF(AA425="국비50%, 시도비50%",N425*50%,IF(AA425="시도비50%, 시군구비50%",N425*0%,IF(AA425="국비30%, 시도비35%, 시군구비35%",N425*30%))))))))</f>
        <v>0</v>
      </c>
      <c r="R425" s="267">
        <f>IF(AA425="국비100%",N425*0%,IF(AA425="시도비100%",N425*100%,IF(AA425="시군구비100%",N425*0%,IF(AA425="국비30%, 시도비70%",N425*70%,IF(AA425="국비30%, 시도비20%, 시군구비50%",N425*20%,IF(AA425="국비50%, 시도비50%",N425*50%,IF(AA425="시도비50%, 시군구비50%",N425*50%,IF(AA425="국비30%, 시도비35%, 시군구비35%",N425*35%))))))))</f>
        <v>69670</v>
      </c>
      <c r="S425" s="267">
        <f>IF(AA425="국비100%",N425*0%,IF(AA425="시도비100%",N425*0%,IF(AA425="시군구비100%",N425*100%,IF(AA425="국비30%, 시도비70%",N425*0%,IF(AA425="국비30%, 시도비20%, 시군구비50%",N425*50%,IF(AA425="국비50%, 시도비50%",N425*0%,IF(AA425="시도비50%, 시군구비50%",N425*50%,IF(AA425="국비30%, 시도비35%, 시군구비35%",N425*35%))))))))</f>
        <v>69670</v>
      </c>
      <c r="T425" s="267">
        <f t="shared" si="183"/>
        <v>0</v>
      </c>
      <c r="U425" s="267">
        <f t="shared" si="184"/>
        <v>139340</v>
      </c>
      <c r="V425" s="267">
        <f t="shared" si="185"/>
        <v>0</v>
      </c>
      <c r="W425" s="267">
        <f t="shared" si="186"/>
        <v>0</v>
      </c>
      <c r="X425" s="267">
        <f t="shared" si="187"/>
        <v>0</v>
      </c>
      <c r="Y425" s="755">
        <f t="shared" si="188"/>
        <v>139340</v>
      </c>
      <c r="Z425" s="274" t="s">
        <v>290</v>
      </c>
      <c r="AA425" s="268" t="s">
        <v>180</v>
      </c>
      <c r="AB425" s="274" t="s">
        <v>23</v>
      </c>
      <c r="AC425" s="257" t="s">
        <v>637</v>
      </c>
    </row>
    <row r="426" spans="1:29" ht="20.100000000000001" customHeight="1" x14ac:dyDescent="0.15">
      <c r="A426" s="108"/>
      <c r="B426" s="108"/>
      <c r="C426" s="108"/>
      <c r="D426" s="267"/>
      <c r="E426" s="267"/>
      <c r="F426" s="267"/>
      <c r="G426" s="280" t="s">
        <v>500</v>
      </c>
      <c r="H426" s="217">
        <v>735140</v>
      </c>
      <c r="I426" s="334" t="s">
        <v>22</v>
      </c>
      <c r="J426" s="332">
        <v>1</v>
      </c>
      <c r="K426" s="334"/>
      <c r="L426" s="331"/>
      <c r="M426" s="278" t="s">
        <v>24</v>
      </c>
      <c r="N426" s="217">
        <f t="shared" si="181"/>
        <v>735140</v>
      </c>
      <c r="O426" s="267">
        <v>735140</v>
      </c>
      <c r="P426" s="267">
        <f t="shared" si="182"/>
        <v>0</v>
      </c>
      <c r="Q426" s="267">
        <f>IF(AA426="국비100%",N426*100%,IF(AA426="시도비100%",N426*0%,IF(AA426="시군구비100%",N426*0%,IF(AA426="국비30%, 시도비70%",N426*30%,IF(AA426="국비30%, 시도비20%, 시군구비50%",N426*30%,IF(AA426="국비50%, 시도비50%",N426*50%,IF(AA426="시도비50%, 시군구비50%",N426*0%,IF(AA426="국비30%, 시도비35%, 시군구비35%",N426*30%))))))))</f>
        <v>0</v>
      </c>
      <c r="R426" s="267">
        <f>IF(AA426="국비100%",N426*0%,IF(AA426="시도비100%",N426*100%,IF(AA426="시군구비100%",N426*0%,IF(AA426="국비30%, 시도비70%",N426*70%,IF(AA426="국비30%, 시도비20%, 시군구비50%",N426*20%,IF(AA426="국비50%, 시도비50%",N426*50%,IF(AA426="시도비50%, 시군구비50%",N426*50%,IF(AA426="국비30%, 시도비35%, 시군구비35%",N426*35%))))))))</f>
        <v>367570</v>
      </c>
      <c r="S426" s="267">
        <f>IF(AA426="국비100%",N426*0%,IF(AA426="시도비100%",N426*0%,IF(AA426="시군구비100%",N426*100%,IF(AA426="국비30%, 시도비70%",N426*0%,IF(AA426="국비30%, 시도비20%, 시군구비50%",N426*50%,IF(AA426="국비50%, 시도비50%",N426*0%,IF(AA426="시도비50%, 시군구비50%",N426*50%,IF(AA426="국비30%, 시도비35%, 시군구비35%",N426*35%))))))))</f>
        <v>367570</v>
      </c>
      <c r="T426" s="267">
        <f t="shared" si="183"/>
        <v>0</v>
      </c>
      <c r="U426" s="267">
        <f t="shared" si="184"/>
        <v>735140</v>
      </c>
      <c r="V426" s="267">
        <f t="shared" si="185"/>
        <v>0</v>
      </c>
      <c r="W426" s="267">
        <f t="shared" si="186"/>
        <v>0</v>
      </c>
      <c r="X426" s="267">
        <f t="shared" si="187"/>
        <v>0</v>
      </c>
      <c r="Y426" s="755">
        <f t="shared" si="188"/>
        <v>735140</v>
      </c>
      <c r="Z426" s="274" t="s">
        <v>290</v>
      </c>
      <c r="AA426" s="268" t="s">
        <v>180</v>
      </c>
      <c r="AB426" s="274" t="s">
        <v>23</v>
      </c>
      <c r="AC426" s="257" t="s">
        <v>637</v>
      </c>
    </row>
    <row r="427" spans="1:29" ht="20.100000000000001" customHeight="1" x14ac:dyDescent="0.15">
      <c r="A427" s="108"/>
      <c r="B427" s="108"/>
      <c r="C427" s="108"/>
      <c r="D427" s="267"/>
      <c r="E427" s="267"/>
      <c r="F427" s="267"/>
      <c r="G427" s="280" t="s">
        <v>422</v>
      </c>
      <c r="H427" s="217">
        <v>61750</v>
      </c>
      <c r="I427" s="334" t="s">
        <v>22</v>
      </c>
      <c r="J427" s="332">
        <v>1</v>
      </c>
      <c r="K427" s="334"/>
      <c r="L427" s="331"/>
      <c r="M427" s="278" t="s">
        <v>24</v>
      </c>
      <c r="N427" s="217">
        <f t="shared" si="181"/>
        <v>61750</v>
      </c>
      <c r="O427" s="267">
        <v>61750</v>
      </c>
      <c r="P427" s="267">
        <f t="shared" si="182"/>
        <v>0</v>
      </c>
      <c r="Q427" s="267">
        <f>IF(AA427="국비100%",N427*100%,IF(AA427="시도비100%",N427*0%,IF(AA427="시군구비100%",N427*0%,IF(AA427="국비30%, 시도비70%",N427*30%,IF(AA427="국비30%, 시도비20%, 시군구비50%",N427*30%,IF(AA427="국비50%, 시도비50%",N427*50%,IF(AA427="시도비50%, 시군구비50%",N427*0%,IF(AA427="국비30%, 시도비35%, 시군구비35%",N427*30%))))))))</f>
        <v>0</v>
      </c>
      <c r="R427" s="267">
        <f>IF(AA427="국비100%",N427*0%,IF(AA427="시도비100%",N427*100%,IF(AA427="시군구비100%",N427*0%,IF(AA427="국비30%, 시도비70%",N427*70%,IF(AA427="국비30%, 시도비20%, 시군구비50%",N427*20%,IF(AA427="국비50%, 시도비50%",N427*50%,IF(AA427="시도비50%, 시군구비50%",N427*50%,IF(AA427="국비30%, 시도비35%, 시군구비35%",N427*35%))))))))</f>
        <v>30875</v>
      </c>
      <c r="S427" s="267">
        <f>IF(AA427="국비100%",N427*0%,IF(AA427="시도비100%",N427*0%,IF(AA427="시군구비100%",N427*100%,IF(AA427="국비30%, 시도비70%",N427*0%,IF(AA427="국비30%, 시도비20%, 시군구비50%",N427*50%,IF(AA427="국비50%, 시도비50%",N427*0%,IF(AA427="시도비50%, 시군구비50%",N427*50%,IF(AA427="국비30%, 시도비35%, 시군구비35%",N427*35%))))))))</f>
        <v>30875</v>
      </c>
      <c r="T427" s="267">
        <f t="shared" si="183"/>
        <v>0</v>
      </c>
      <c r="U427" s="267">
        <f t="shared" si="184"/>
        <v>61750</v>
      </c>
      <c r="V427" s="267">
        <f t="shared" si="185"/>
        <v>0</v>
      </c>
      <c r="W427" s="267">
        <f t="shared" si="186"/>
        <v>0</v>
      </c>
      <c r="X427" s="267">
        <f t="shared" si="187"/>
        <v>0</v>
      </c>
      <c r="Y427" s="755">
        <f t="shared" si="188"/>
        <v>61750</v>
      </c>
      <c r="Z427" s="274" t="s">
        <v>290</v>
      </c>
      <c r="AA427" s="268" t="s">
        <v>180</v>
      </c>
      <c r="AB427" s="274" t="s">
        <v>23</v>
      </c>
      <c r="AC427" s="257" t="s">
        <v>637</v>
      </c>
    </row>
    <row r="428" spans="1:29" ht="20.100000000000001" customHeight="1" x14ac:dyDescent="0.15">
      <c r="A428" s="108"/>
      <c r="B428" s="108"/>
      <c r="C428" s="108"/>
      <c r="D428" s="267"/>
      <c r="E428" s="267"/>
      <c r="F428" s="267"/>
      <c r="G428" s="280" t="s">
        <v>289</v>
      </c>
      <c r="H428" s="217">
        <v>360000</v>
      </c>
      <c r="I428" s="334" t="s">
        <v>22</v>
      </c>
      <c r="J428" s="332">
        <v>1</v>
      </c>
      <c r="K428" s="334"/>
      <c r="L428" s="331"/>
      <c r="M428" s="278" t="s">
        <v>24</v>
      </c>
      <c r="N428" s="217">
        <f t="shared" si="181"/>
        <v>360000</v>
      </c>
      <c r="O428" s="267">
        <v>360000</v>
      </c>
      <c r="P428" s="267">
        <f t="shared" si="182"/>
        <v>0</v>
      </c>
      <c r="Q428" s="267">
        <f>IF(AA428="국비100%",N428*100%,IF(AA428="시도비100%",N428*0%,IF(AA428="시군구비100%",N428*0%,IF(AA428="국비30%, 시도비70%",N428*30%,IF(AA428="국비30%, 시도비20%, 시군구비50%",N428*30%,IF(AA428="국비50%, 시도비50%",N428*50%,IF(AA428="시도비50%, 시군구비50%",N428*0%,IF(AA428="국비30%, 시도비35%, 시군구비35%",N428*30%))))))))</f>
        <v>0</v>
      </c>
      <c r="R428" s="267">
        <f>IF(AA428="국비100%",N428*0%,IF(AA428="시도비100%",N428*100%,IF(AA428="시군구비100%",N428*0%,IF(AA428="국비30%, 시도비70%",N428*70%,IF(AA428="국비30%, 시도비20%, 시군구비50%",N428*20%,IF(AA428="국비50%, 시도비50%",N428*50%,IF(AA428="시도비50%, 시군구비50%",N428*50%,IF(AA428="국비30%, 시도비35%, 시군구비35%",N428*35%))))))))</f>
        <v>180000</v>
      </c>
      <c r="S428" s="267">
        <f>IF(AA428="국비100%",N428*0%,IF(AA428="시도비100%",N428*0%,IF(AA428="시군구비100%",N428*100%,IF(AA428="국비30%, 시도비70%",N428*0%,IF(AA428="국비30%, 시도비20%, 시군구비50%",N428*50%,IF(AA428="국비50%, 시도비50%",N428*0%,IF(AA428="시도비50%, 시군구비50%",N428*50%,IF(AA428="국비30%, 시도비35%, 시군구비35%",N428*35%))))))))</f>
        <v>180000</v>
      </c>
      <c r="T428" s="267">
        <f t="shared" si="183"/>
        <v>0</v>
      </c>
      <c r="U428" s="267">
        <f t="shared" si="184"/>
        <v>360000</v>
      </c>
      <c r="V428" s="267">
        <f t="shared" si="185"/>
        <v>0</v>
      </c>
      <c r="W428" s="267">
        <f t="shared" si="186"/>
        <v>0</v>
      </c>
      <c r="X428" s="267">
        <f t="shared" si="187"/>
        <v>0</v>
      </c>
      <c r="Y428" s="755">
        <f t="shared" si="188"/>
        <v>360000</v>
      </c>
      <c r="Z428" s="274" t="s">
        <v>290</v>
      </c>
      <c r="AA428" s="268" t="s">
        <v>180</v>
      </c>
      <c r="AB428" s="274" t="s">
        <v>23</v>
      </c>
      <c r="AC428" s="257" t="s">
        <v>637</v>
      </c>
    </row>
    <row r="429" spans="1:29" ht="20.100000000000001" customHeight="1" x14ac:dyDescent="0.15">
      <c r="A429" s="108"/>
      <c r="B429" s="108"/>
      <c r="C429" s="114" t="s">
        <v>461</v>
      </c>
      <c r="D429" s="293">
        <f>SUM(N430:N432)</f>
        <v>468000</v>
      </c>
      <c r="E429" s="293">
        <v>2460000</v>
      </c>
      <c r="F429" s="293">
        <f>SUM(D429-E429)</f>
        <v>-1992000</v>
      </c>
      <c r="G429" s="292"/>
      <c r="H429" s="393"/>
      <c r="I429" s="392"/>
      <c r="J429" s="392"/>
      <c r="K429" s="392"/>
      <c r="L429" s="392"/>
      <c r="M429" s="392"/>
      <c r="N429" s="391"/>
      <c r="O429" s="293">
        <f t="shared" ref="O429:Y429" si="189">SUM(O430:O432)</f>
        <v>334000</v>
      </c>
      <c r="P429" s="293">
        <f t="shared" si="189"/>
        <v>134000</v>
      </c>
      <c r="Q429" s="293">
        <f t="shared" si="189"/>
        <v>0</v>
      </c>
      <c r="R429" s="293">
        <f t="shared" si="189"/>
        <v>234000</v>
      </c>
      <c r="S429" s="293">
        <f t="shared" si="189"/>
        <v>234000</v>
      </c>
      <c r="T429" s="293">
        <f t="shared" si="189"/>
        <v>0</v>
      </c>
      <c r="U429" s="293">
        <f t="shared" si="189"/>
        <v>468000</v>
      </c>
      <c r="V429" s="293">
        <f t="shared" si="189"/>
        <v>0</v>
      </c>
      <c r="W429" s="293">
        <f t="shared" si="189"/>
        <v>0</v>
      </c>
      <c r="X429" s="293">
        <f t="shared" si="189"/>
        <v>0</v>
      </c>
      <c r="Y429" s="293">
        <f t="shared" si="189"/>
        <v>468000</v>
      </c>
      <c r="Z429" s="309"/>
      <c r="AA429" s="309"/>
      <c r="AB429" s="308"/>
      <c r="AC429" s="627"/>
    </row>
    <row r="430" spans="1:29" ht="20.100000000000001" customHeight="1" x14ac:dyDescent="0.15">
      <c r="A430" s="108"/>
      <c r="B430" s="108"/>
      <c r="C430" s="108"/>
      <c r="D430" s="267"/>
      <c r="E430" s="267"/>
      <c r="F430" s="267"/>
      <c r="G430" s="285" t="s">
        <v>511</v>
      </c>
      <c r="H430" s="244">
        <v>90000</v>
      </c>
      <c r="I430" s="371" t="s">
        <v>22</v>
      </c>
      <c r="J430" s="332">
        <v>4</v>
      </c>
      <c r="K430" s="371"/>
      <c r="L430" s="369"/>
      <c r="M430" s="237" t="s">
        <v>24</v>
      </c>
      <c r="N430" s="244">
        <f>SUM(H430*J430)</f>
        <v>360000</v>
      </c>
      <c r="O430" s="267">
        <v>276000</v>
      </c>
      <c r="P430" s="276">
        <f>N430-O430</f>
        <v>84000</v>
      </c>
      <c r="Q430" s="267">
        <f>IF(AA430="국비100%",N430*100%,IF(AA430="시도비100%",N430*0%,IF(AA430="시군구비100%",N430*0%,IF(AA430="국비30%, 시도비70%",N430*30%,IF(AA430="국비30%, 시도비20%, 시군구비50%",N430*30%,IF(AA430="국비50%, 시도비50%",N430*50%,IF(AA430="시도비50%, 시군구비50%",N430*0%,IF(AA430="국비30%, 시도비35%, 시군구비35%",N430*30%))))))))</f>
        <v>0</v>
      </c>
      <c r="R430" s="267">
        <f>IF(AA430="국비100%",N430*0%,IF(AA430="시도비100%",N430*100%,IF(AA430="시군구비100%",N430*0%,IF(AA430="국비30%, 시도비70%",N430*70%,IF(AA430="국비30%, 시도비20%, 시군구비50%",N430*20%,IF(AA430="국비50%, 시도비50%",N430*50%,IF(AA430="시도비50%, 시군구비50%",N430*50%,IF(AA430="국비30%, 시도비35%, 시군구비35%",N430*35%))))))))</f>
        <v>180000</v>
      </c>
      <c r="S430" s="267">
        <f>IF(AA430="국비100%",N430*0%,IF(AA430="시도비100%",N430*0%,IF(AA430="시군구비100%",N430*100%,IF(AA430="국비30%, 시도비70%",N430*0%,IF(AA430="국비30%, 시도비20%, 시군구비50%",N430*50%,IF(AA430="국비50%, 시도비50%",N430*0%,IF(AA430="시도비50%, 시군구비50%",N430*50%,IF(AA430="국비30%, 시도비35%, 시군구비35%",N430*35%))))))))</f>
        <v>180000</v>
      </c>
      <c r="T430" s="267">
        <f>IF(AA430="기타보조금",N430*100%,N430*0%)</f>
        <v>0</v>
      </c>
      <c r="U430" s="267">
        <f>SUM(Q430:T430)</f>
        <v>360000</v>
      </c>
      <c r="V430" s="267">
        <f>IF(AA430="자부담",N430*100%,N430*0%)</f>
        <v>0</v>
      </c>
      <c r="W430" s="267">
        <f>IF(AA430="후원금",N430*100%,N430*0%)</f>
        <v>0</v>
      </c>
      <c r="X430" s="267">
        <f>IF(AA430="수익사업",N430*100%,N430*0%)</f>
        <v>0</v>
      </c>
      <c r="Y430" s="755">
        <f>SUM(U430:X430)</f>
        <v>360000</v>
      </c>
      <c r="Z430" s="274" t="s">
        <v>290</v>
      </c>
      <c r="AA430" s="268" t="s">
        <v>180</v>
      </c>
      <c r="AB430" s="274" t="s">
        <v>23</v>
      </c>
      <c r="AC430" s="257" t="s">
        <v>637</v>
      </c>
    </row>
    <row r="431" spans="1:29" ht="20.100000000000001" customHeight="1" x14ac:dyDescent="0.15">
      <c r="A431" s="108"/>
      <c r="B431" s="108"/>
      <c r="C431" s="108"/>
      <c r="D431" s="267"/>
      <c r="E431" s="267"/>
      <c r="F431" s="267"/>
      <c r="G431" s="273" t="s">
        <v>217</v>
      </c>
      <c r="H431" s="217">
        <v>58000</v>
      </c>
      <c r="I431" s="334" t="s">
        <v>22</v>
      </c>
      <c r="J431" s="332">
        <v>1</v>
      </c>
      <c r="K431" s="334"/>
      <c r="L431" s="331"/>
      <c r="M431" s="278" t="s">
        <v>24</v>
      </c>
      <c r="N431" s="217">
        <f>SUM(H431*J431)</f>
        <v>58000</v>
      </c>
      <c r="O431" s="267">
        <v>58000</v>
      </c>
      <c r="P431" s="276">
        <f>N431-O431</f>
        <v>0</v>
      </c>
      <c r="Q431" s="267">
        <f>IF(AA431="국비100%",N431*100%,IF(AA431="시도비100%",N431*0%,IF(AA431="시군구비100%",N431*0%,IF(AA431="국비30%, 시도비70%",N431*30%,IF(AA431="국비30%, 시도비20%, 시군구비50%",N431*30%,IF(AA431="국비50%, 시도비50%",N431*50%,IF(AA431="시도비50%, 시군구비50%",N431*0%,IF(AA431="국비30%, 시도비35%, 시군구비35%",N431*30%))))))))</f>
        <v>0</v>
      </c>
      <c r="R431" s="267">
        <f>IF(AA431="국비100%",N431*0%,IF(AA431="시도비100%",N431*100%,IF(AA431="시군구비100%",N431*0%,IF(AA431="국비30%, 시도비70%",N431*70%,IF(AA431="국비30%, 시도비20%, 시군구비50%",N431*20%,IF(AA431="국비50%, 시도비50%",N431*50%,IF(AA431="시도비50%, 시군구비50%",N431*50%,IF(AA431="국비30%, 시도비35%, 시군구비35%",N431*35%))))))))</f>
        <v>29000</v>
      </c>
      <c r="S431" s="267">
        <f>IF(AA431="국비100%",N431*0%,IF(AA431="시도비100%",N431*0%,IF(AA431="시군구비100%",N431*100%,IF(AA431="국비30%, 시도비70%",N431*0%,IF(AA431="국비30%, 시도비20%, 시군구비50%",N431*50%,IF(AA431="국비50%, 시도비50%",N431*0%,IF(AA431="시도비50%, 시군구비50%",N431*50%,IF(AA431="국비30%, 시도비35%, 시군구비35%",N431*35%))))))))</f>
        <v>29000</v>
      </c>
      <c r="T431" s="267">
        <f>IF(AA431="기타보조금",N431*100%,N431*0%)</f>
        <v>0</v>
      </c>
      <c r="U431" s="267">
        <f>SUM(Q431:T431)</f>
        <v>58000</v>
      </c>
      <c r="V431" s="267">
        <f>IF(AA431="자부담",N431*100%,N431*0%)</f>
        <v>0</v>
      </c>
      <c r="W431" s="267">
        <f>IF(AA431="후원금",N431*100%,N431*0%)</f>
        <v>0</v>
      </c>
      <c r="X431" s="267">
        <f>IF(AA431="수익사업",N431*100%,N431*0%)</f>
        <v>0</v>
      </c>
      <c r="Y431" s="755">
        <f>SUM(U431:X431)</f>
        <v>58000</v>
      </c>
      <c r="Z431" s="274" t="s">
        <v>290</v>
      </c>
      <c r="AA431" s="268" t="s">
        <v>180</v>
      </c>
      <c r="AB431" s="274" t="s">
        <v>23</v>
      </c>
      <c r="AC431" s="257" t="s">
        <v>637</v>
      </c>
    </row>
    <row r="432" spans="1:29" ht="20.100000000000001" customHeight="1" x14ac:dyDescent="0.15">
      <c r="A432" s="108"/>
      <c r="B432" s="108"/>
      <c r="C432" s="106"/>
      <c r="D432" s="320"/>
      <c r="E432" s="320"/>
      <c r="F432" s="320"/>
      <c r="G432" s="266" t="s">
        <v>408</v>
      </c>
      <c r="H432" s="239">
        <v>50000</v>
      </c>
      <c r="I432" s="376" t="s">
        <v>22</v>
      </c>
      <c r="J432" s="146">
        <v>1</v>
      </c>
      <c r="K432" s="376"/>
      <c r="L432" s="368"/>
      <c r="M432" s="367" t="s">
        <v>24</v>
      </c>
      <c r="N432" s="239">
        <f>SUM(H432*J432)</f>
        <v>50000</v>
      </c>
      <c r="O432" s="320"/>
      <c r="P432" s="355">
        <f>N432-O432</f>
        <v>50000</v>
      </c>
      <c r="Q432" s="320">
        <f>IF(AA432="국비100%",N432*100%,IF(AA432="시도비100%",N432*0%,IF(AA432="시군구비100%",N432*0%,IF(AA432="국비30%, 시도비70%",N432*30%,IF(AA432="국비30%, 시도비20%, 시군구비50%",N432*30%,IF(AA432="국비50%, 시도비50%",N432*50%,IF(AA432="시도비50%, 시군구비50%",N432*0%,IF(AA432="국비30%, 시도비35%, 시군구비35%",N432*30%))))))))</f>
        <v>0</v>
      </c>
      <c r="R432" s="320">
        <f>IF(AA432="국비100%",N432*0%,IF(AA432="시도비100%",N432*100%,IF(AA432="시군구비100%",N432*0%,IF(AA432="국비30%, 시도비70%",N432*70%,IF(AA432="국비30%, 시도비20%, 시군구비50%",N432*20%,IF(AA432="국비50%, 시도비50%",N432*50%,IF(AA432="시도비50%, 시군구비50%",N432*50%,IF(AA432="국비30%, 시도비35%, 시군구비35%",N432*35%))))))))</f>
        <v>25000</v>
      </c>
      <c r="S432" s="320">
        <f>IF(AA432="국비100%",N432*0%,IF(AA432="시도비100%",N432*0%,IF(AA432="시군구비100%",N432*100%,IF(AA432="국비30%, 시도비70%",N432*0%,IF(AA432="국비30%, 시도비20%, 시군구비50%",N432*50%,IF(AA432="국비50%, 시도비50%",N432*0%,IF(AA432="시도비50%, 시군구비50%",N432*50%,IF(AA432="국비30%, 시도비35%, 시군구비35%",N432*35%))))))))</f>
        <v>25000</v>
      </c>
      <c r="T432" s="320">
        <f>IF(AA432="기타보조금",N432*100%,N432*0%)</f>
        <v>0</v>
      </c>
      <c r="U432" s="320">
        <f>SUM(Q432:T432)</f>
        <v>50000</v>
      </c>
      <c r="V432" s="320">
        <f>IF(AA432="자부담",N432*100%,N432*0%)</f>
        <v>0</v>
      </c>
      <c r="W432" s="320">
        <f>IF(AA432="후원금",N432*100%,N432*0%)</f>
        <v>0</v>
      </c>
      <c r="X432" s="320">
        <f>IF(AA432="수익사업",N432*100%,N432*0%)</f>
        <v>0</v>
      </c>
      <c r="Y432" s="757">
        <f>SUM(U432:X432)</f>
        <v>50000</v>
      </c>
      <c r="Z432" s="366" t="s">
        <v>290</v>
      </c>
      <c r="AA432" s="264" t="s">
        <v>180</v>
      </c>
      <c r="AB432" s="366" t="s">
        <v>23</v>
      </c>
      <c r="AC432" s="257" t="s">
        <v>637</v>
      </c>
    </row>
    <row r="433" spans="1:29" ht="20.100000000000001" customHeight="1" x14ac:dyDescent="0.15">
      <c r="A433" s="108"/>
      <c r="B433" s="108"/>
      <c r="C433" s="114" t="s">
        <v>357</v>
      </c>
      <c r="D433" s="293">
        <f>SUM(N434:N448)</f>
        <v>8392900</v>
      </c>
      <c r="E433" s="293">
        <v>12565000</v>
      </c>
      <c r="F433" s="293">
        <f>SUM(D433-E433)</f>
        <v>-4172100</v>
      </c>
      <c r="G433" s="292"/>
      <c r="H433" s="393"/>
      <c r="I433" s="392"/>
      <c r="J433" s="392"/>
      <c r="K433" s="392"/>
      <c r="L433" s="392"/>
      <c r="M433" s="392"/>
      <c r="N433" s="391"/>
      <c r="O433" s="293">
        <f t="shared" ref="O433:Y433" si="190">SUM(O434:O448)</f>
        <v>5509650</v>
      </c>
      <c r="P433" s="293">
        <f t="shared" si="190"/>
        <v>2883250</v>
      </c>
      <c r="Q433" s="293">
        <f t="shared" si="190"/>
        <v>1557870</v>
      </c>
      <c r="R433" s="293">
        <f t="shared" si="190"/>
        <v>2547730</v>
      </c>
      <c r="S433" s="293">
        <f t="shared" si="190"/>
        <v>2897300</v>
      </c>
      <c r="T433" s="293">
        <f t="shared" si="190"/>
        <v>300000</v>
      </c>
      <c r="U433" s="293">
        <f t="shared" si="190"/>
        <v>7302900</v>
      </c>
      <c r="V433" s="293">
        <f t="shared" si="190"/>
        <v>1090000</v>
      </c>
      <c r="W433" s="293">
        <f t="shared" si="190"/>
        <v>0</v>
      </c>
      <c r="X433" s="293">
        <f t="shared" si="190"/>
        <v>0</v>
      </c>
      <c r="Y433" s="293">
        <f t="shared" si="190"/>
        <v>8392900</v>
      </c>
      <c r="Z433" s="309"/>
      <c r="AA433" s="309"/>
      <c r="AB433" s="308"/>
      <c r="AC433" s="627"/>
    </row>
    <row r="434" spans="1:29" ht="20.100000000000001" customHeight="1" x14ac:dyDescent="0.15">
      <c r="A434" s="108"/>
      <c r="B434" s="108"/>
      <c r="C434" s="112"/>
      <c r="D434" s="286"/>
      <c r="E434" s="286"/>
      <c r="F434" s="286"/>
      <c r="G434" s="365" t="s">
        <v>440</v>
      </c>
      <c r="H434" s="244">
        <v>255000</v>
      </c>
      <c r="I434" s="371" t="s">
        <v>22</v>
      </c>
      <c r="J434" s="236">
        <v>12</v>
      </c>
      <c r="K434" s="371"/>
      <c r="L434" s="369"/>
      <c r="M434" s="245" t="s">
        <v>24</v>
      </c>
      <c r="N434" s="244">
        <f t="shared" ref="N434:N442" si="191">SUM(H434*J434)</f>
        <v>3060000</v>
      </c>
      <c r="O434" s="286">
        <v>2445150</v>
      </c>
      <c r="P434" s="286">
        <f t="shared" ref="P434:P448" si="192">N434-O434</f>
        <v>614850</v>
      </c>
      <c r="Q434" s="286">
        <f>IF(AA434="국비100%",N434*100%,IF(AA434="시도비100%",N434*0%,IF(AA434="시군구비100%",N434*0%,IF(AA434="국비30%, 시도비70%",N434*30%,IF(AA434="국비30%, 시도비20%, 시군구비50%",N434*30%,IF(AA434="국비50%, 시도비50%",N434*50%,IF(AA434="시도비50%, 시군구비50%",N434*0%,IF(AA434="국비30%, 시도비35%, 시군구비35%",N434*30%))))))))</f>
        <v>918000</v>
      </c>
      <c r="R434" s="286">
        <f>IF(AA434="국비100%",N434*0%,IF(AA434="시도비100%",N434*100%,IF(AA434="시군구비100%",N434*0%,IF(AA434="국비30%, 시도비70%",N434*70%,IF(AA434="국비30%, 시도비20%, 시군구비50%",N434*20%,IF(AA434="국비50%, 시도비50%",N434*50%,IF(AA434="시도비50%, 시군구비50%",N434*50%,IF(AA434="국비30%, 시도비35%, 시군구비35%",N434*35%))))))))</f>
        <v>612000</v>
      </c>
      <c r="S434" s="286">
        <f>IF(AA434="국비100%",N434*0%,IF(AA434="시도비100%",N434*0%,IF(AA434="시군구비100%",N434*100%,IF(AA434="국비30%, 시도비70%",N434*0%,IF(AA434="국비30%, 시도비20%, 시군구비50%",N434*50%,IF(AA434="국비50%, 시도비50%",N434*0%,IF(AA434="시도비50%, 시군구비50%",N434*50%,IF(AA434="국비30%, 시도비35%, 시군구비35%",N434*35%))))))))</f>
        <v>1530000</v>
      </c>
      <c r="T434" s="286">
        <f>IF(AA434="기타보조금",N434*100%,N434*0%)</f>
        <v>0</v>
      </c>
      <c r="U434" s="286">
        <f t="shared" ref="U434:U448" si="193">SUM(Q434:T434)</f>
        <v>3060000</v>
      </c>
      <c r="V434" s="286">
        <f>IF(AA434="자부담",N434*100%,N434*0%)</f>
        <v>0</v>
      </c>
      <c r="W434" s="286">
        <f>IF(AA434="후원금",N434*100%,N434*0%)</f>
        <v>0</v>
      </c>
      <c r="X434" s="286">
        <f>IF(AA434="수익사업",N434*100%,N434*0%)</f>
        <v>0</v>
      </c>
      <c r="Y434" s="756">
        <f t="shared" ref="Y434:Y448" si="194">SUM(U434:X434)</f>
        <v>3060000</v>
      </c>
      <c r="Z434" s="274" t="s">
        <v>443</v>
      </c>
      <c r="AA434" s="268" t="s">
        <v>597</v>
      </c>
      <c r="AB434" s="274" t="s">
        <v>23</v>
      </c>
      <c r="AC434" s="257" t="s">
        <v>637</v>
      </c>
    </row>
    <row r="435" spans="1:29" ht="20.100000000000001" customHeight="1" x14ac:dyDescent="0.15">
      <c r="A435" s="108"/>
      <c r="B435" s="108"/>
      <c r="C435" s="108"/>
      <c r="D435" s="267"/>
      <c r="E435" s="267"/>
      <c r="F435" s="267"/>
      <c r="G435" s="280"/>
      <c r="H435" s="221">
        <v>250000</v>
      </c>
      <c r="I435" s="218" t="s">
        <v>22</v>
      </c>
      <c r="J435" s="332">
        <v>2</v>
      </c>
      <c r="K435" s="218"/>
      <c r="L435" s="221"/>
      <c r="M435" s="330" t="s">
        <v>24</v>
      </c>
      <c r="N435" s="270">
        <f t="shared" si="191"/>
        <v>500000</v>
      </c>
      <c r="O435" s="267">
        <v>300200</v>
      </c>
      <c r="P435" s="267">
        <f t="shared" si="192"/>
        <v>199800</v>
      </c>
      <c r="Q435" s="267"/>
      <c r="R435" s="267"/>
      <c r="S435" s="267"/>
      <c r="T435" s="267"/>
      <c r="U435" s="267">
        <f t="shared" si="193"/>
        <v>0</v>
      </c>
      <c r="V435" s="267">
        <f>IF(AA435="자부담",N435*100%,N435*0%)</f>
        <v>500000</v>
      </c>
      <c r="W435" s="267"/>
      <c r="X435" s="267"/>
      <c r="Y435" s="755">
        <f t="shared" si="194"/>
        <v>500000</v>
      </c>
      <c r="Z435" s="268" t="s">
        <v>494</v>
      </c>
      <c r="AA435" s="268" t="s">
        <v>20</v>
      </c>
      <c r="AB435" s="269" t="s">
        <v>493</v>
      </c>
      <c r="AC435" s="262" t="s">
        <v>494</v>
      </c>
    </row>
    <row r="436" spans="1:29" ht="20.100000000000001" customHeight="1" x14ac:dyDescent="0.15">
      <c r="A436" s="108"/>
      <c r="B436" s="108"/>
      <c r="C436" s="108"/>
      <c r="D436" s="267"/>
      <c r="E436" s="267"/>
      <c r="F436" s="267"/>
      <c r="G436" s="280" t="s">
        <v>503</v>
      </c>
      <c r="H436" s="217">
        <v>1620000</v>
      </c>
      <c r="I436" s="218" t="s">
        <v>22</v>
      </c>
      <c r="J436" s="332">
        <v>1</v>
      </c>
      <c r="K436" s="218"/>
      <c r="L436" s="331"/>
      <c r="M436" s="220" t="s">
        <v>24</v>
      </c>
      <c r="N436" s="217">
        <f t="shared" si="191"/>
        <v>1620000</v>
      </c>
      <c r="O436" s="267"/>
      <c r="P436" s="267">
        <f t="shared" si="192"/>
        <v>1620000</v>
      </c>
      <c r="Q436" s="267">
        <f>IF(AA436="국비100%",N436*100%,IF(AA436="시도비100%",N436*0%,IF(AA436="시군구비100%",N436*0%,IF(AA436="국비30%, 시도비70%",N436*30%,IF(AA436="국비30%, 시도비20%, 시군구비50%",N436*30%,IF(AA436="국비50%, 시도비50%",N436*50%,IF(AA436="시도비50%, 시군구비50%",N436*0%,IF(AA436="국비30%, 시도비35%, 시군구비35%",N436*30%))))))))</f>
        <v>0</v>
      </c>
      <c r="R436" s="267">
        <f>IF(AA436="국비100%",N436*0%,IF(AA436="시도비100%",N436*100%,IF(AA436="시군구비100%",N436*0%,IF(AA436="국비30%, 시도비70%",N436*70%,IF(AA436="국비30%, 시도비20%, 시군구비50%",N436*20%,IF(AA436="국비50%, 시도비50%",N436*50%,IF(AA436="시도비50%, 시군구비50%",N436*50%,IF(AA436="국비30%, 시도비35%, 시군구비35%",N436*35%))))))))</f>
        <v>810000</v>
      </c>
      <c r="S436" s="267">
        <f>IF(AA436="국비100%",N436*0%,IF(AA436="시도비100%",N436*0%,IF(AA436="시군구비100%",N436*100%,IF(AA436="국비30%, 시도비70%",N436*0%,IF(AA436="국비30%, 시도비20%, 시군구비50%",N436*50%,IF(AA436="국비50%, 시도비50%",N436*0%,IF(AA436="시도비50%, 시군구비50%",N436*50%,IF(AA436="국비30%, 시도비35%, 시군구비35%",N436*35%))))))))</f>
        <v>810000</v>
      </c>
      <c r="T436" s="267">
        <f t="shared" ref="T436:T444" si="195">IF(AA436="기타보조금",N436*100%,N436*0%)</f>
        <v>0</v>
      </c>
      <c r="U436" s="267">
        <f t="shared" si="193"/>
        <v>1620000</v>
      </c>
      <c r="V436" s="267">
        <f>IF(AA436="자부담",N436*100%,N436*0%)</f>
        <v>0</v>
      </c>
      <c r="W436" s="267">
        <f>IF(AA436="후원금",N436*100%,N436*0%)</f>
        <v>0</v>
      </c>
      <c r="X436" s="267">
        <f>IF(AA436="수익사업",N436*100%,N436*0%)</f>
        <v>0</v>
      </c>
      <c r="Y436" s="755">
        <f t="shared" si="194"/>
        <v>1620000</v>
      </c>
      <c r="Z436" s="274" t="s">
        <v>290</v>
      </c>
      <c r="AA436" s="268" t="s">
        <v>180</v>
      </c>
      <c r="AB436" s="274" t="s">
        <v>23</v>
      </c>
      <c r="AC436" s="257" t="s">
        <v>637</v>
      </c>
    </row>
    <row r="437" spans="1:29" ht="20.100000000000001" customHeight="1" x14ac:dyDescent="0.15">
      <c r="A437" s="108"/>
      <c r="B437" s="108"/>
      <c r="C437" s="108"/>
      <c r="D437" s="267"/>
      <c r="E437" s="267"/>
      <c r="F437" s="267"/>
      <c r="G437" s="280"/>
      <c r="H437" s="644">
        <v>300000</v>
      </c>
      <c r="I437" s="643" t="s">
        <v>22</v>
      </c>
      <c r="J437" s="641">
        <v>1</v>
      </c>
      <c r="K437" s="643"/>
      <c r="L437" s="646"/>
      <c r="M437" s="623" t="s">
        <v>24</v>
      </c>
      <c r="N437" s="275">
        <f t="shared" si="191"/>
        <v>300000</v>
      </c>
      <c r="O437" s="267">
        <v>300000</v>
      </c>
      <c r="P437" s="267">
        <f t="shared" si="192"/>
        <v>0</v>
      </c>
      <c r="Q437" s="267"/>
      <c r="R437" s="267"/>
      <c r="S437" s="267"/>
      <c r="T437" s="267">
        <f t="shared" si="195"/>
        <v>300000</v>
      </c>
      <c r="U437" s="267">
        <f t="shared" si="193"/>
        <v>300000</v>
      </c>
      <c r="V437" s="267"/>
      <c r="W437" s="267"/>
      <c r="X437" s="267"/>
      <c r="Y437" s="755">
        <f t="shared" si="194"/>
        <v>300000</v>
      </c>
      <c r="Z437" s="268" t="s">
        <v>563</v>
      </c>
      <c r="AA437" s="274" t="s">
        <v>506</v>
      </c>
      <c r="AB437" s="274" t="s">
        <v>23</v>
      </c>
      <c r="AC437" s="257" t="s">
        <v>626</v>
      </c>
    </row>
    <row r="438" spans="1:29" ht="20.100000000000001" customHeight="1" x14ac:dyDescent="0.15">
      <c r="A438" s="108"/>
      <c r="B438" s="108"/>
      <c r="C438" s="108"/>
      <c r="D438" s="267"/>
      <c r="E438" s="267"/>
      <c r="F438" s="267"/>
      <c r="G438" s="280" t="s">
        <v>459</v>
      </c>
      <c r="H438" s="217">
        <v>38000</v>
      </c>
      <c r="I438" s="218" t="s">
        <v>22</v>
      </c>
      <c r="J438" s="331">
        <v>5</v>
      </c>
      <c r="K438" s="334"/>
      <c r="L438" s="331"/>
      <c r="M438" s="278" t="s">
        <v>24</v>
      </c>
      <c r="N438" s="217">
        <f t="shared" si="191"/>
        <v>190000</v>
      </c>
      <c r="O438" s="267">
        <v>190000</v>
      </c>
      <c r="P438" s="267">
        <f t="shared" si="192"/>
        <v>0</v>
      </c>
      <c r="Q438" s="267">
        <f>IF(AA438="국비100%",N438*100%,IF(AA438="시도비100%",N438*0%,IF(AA438="시군구비100%",N438*0%,IF(AA438="국비30%, 시도비70%",N438*30%,IF(AA438="국비30%, 시도비20%, 시군구비50%",N438*30%,IF(AA438="국비50%, 시도비50%",N438*50%,IF(AA438="시도비50%, 시군구비50%",N438*0%,IF(AA438="국비30%, 시도비35%, 시군구비35%",N438*30%))))))))</f>
        <v>0</v>
      </c>
      <c r="R438" s="267">
        <f>IF(AA438="국비100%",N438*0%,IF(AA438="시도비100%",N438*100%,IF(AA438="시군구비100%",N438*0%,IF(AA438="국비30%, 시도비70%",N438*70%,IF(AA438="국비30%, 시도비20%, 시군구비50%",N438*20%,IF(AA438="국비50%, 시도비50%",N438*50%,IF(AA438="시도비50%, 시군구비50%",N438*50%,IF(AA438="국비30%, 시도비35%, 시군구비35%",N438*35%))))))))</f>
        <v>95000</v>
      </c>
      <c r="S438" s="267">
        <f>IF(AA438="국비100%",N438*0%,IF(AA438="시도비100%",N438*0%,IF(AA438="시군구비100%",N438*100%,IF(AA438="국비30%, 시도비70%",N438*0%,IF(AA438="국비30%, 시도비20%, 시군구비50%",N438*50%,IF(AA438="국비50%, 시도비50%",N438*0%,IF(AA438="시도비50%, 시군구비50%",N438*50%,IF(AA438="국비30%, 시도비35%, 시군구비35%",N438*35%))))))))</f>
        <v>95000</v>
      </c>
      <c r="T438" s="267">
        <f t="shared" si="195"/>
        <v>0</v>
      </c>
      <c r="U438" s="267">
        <f t="shared" si="193"/>
        <v>190000</v>
      </c>
      <c r="V438" s="267">
        <f t="shared" ref="V438:V448" si="196">IF(AA438="자부담",N438*100%,N438*0%)</f>
        <v>0</v>
      </c>
      <c r="W438" s="267">
        <f t="shared" ref="W438:W444" si="197">IF(AA438="후원금",N438*100%,N438*0%)</f>
        <v>0</v>
      </c>
      <c r="X438" s="267">
        <f t="shared" ref="X438:X444" si="198">IF(AA438="수익사업",N438*100%,N438*0%)</f>
        <v>0</v>
      </c>
      <c r="Y438" s="755">
        <f t="shared" si="194"/>
        <v>190000</v>
      </c>
      <c r="Z438" s="274" t="s">
        <v>290</v>
      </c>
      <c r="AA438" s="268" t="s">
        <v>180</v>
      </c>
      <c r="AB438" s="274" t="s">
        <v>23</v>
      </c>
      <c r="AC438" s="257" t="s">
        <v>637</v>
      </c>
    </row>
    <row r="439" spans="1:29" ht="20.100000000000001" customHeight="1" x14ac:dyDescent="0.15">
      <c r="A439" s="108"/>
      <c r="B439" s="108"/>
      <c r="C439" s="108"/>
      <c r="D439" s="267"/>
      <c r="E439" s="267"/>
      <c r="F439" s="267"/>
      <c r="G439" s="280"/>
      <c r="H439" s="217">
        <v>53600</v>
      </c>
      <c r="I439" s="334" t="s">
        <v>22</v>
      </c>
      <c r="J439" s="331">
        <v>5</v>
      </c>
      <c r="K439" s="334"/>
      <c r="L439" s="331"/>
      <c r="M439" s="220" t="s">
        <v>24</v>
      </c>
      <c r="N439" s="217">
        <f t="shared" si="191"/>
        <v>268000</v>
      </c>
      <c r="O439" s="267">
        <v>268000</v>
      </c>
      <c r="P439" s="276">
        <f t="shared" si="192"/>
        <v>0</v>
      </c>
      <c r="Q439" s="267">
        <f>IF(AA439="국비100%",N439*100%,IF(AA439="시도비100%",N439*0%,IF(AA439="시군구비100%",N439*0%,IF(AA439="국비30%, 시도비70%",N439*30%,IF(AA439="국비30%, 시도비20%, 시군구비50%",N439*30%,IF(AA439="국비50%, 시도비50%",N439*50%,IF(AA439="시도비50%, 시군구비50%",N439*0%,IF(AA439="국비30%, 시도비35%, 시군구비35%",N439*30%))))))))</f>
        <v>80400</v>
      </c>
      <c r="R439" s="267">
        <f>IF(AA439="국비100%",N439*0%,IF(AA439="시도비100%",N439*100%,IF(AA439="시군구비100%",N439*0%,IF(AA439="국비30%, 시도비70%",N439*70%,IF(AA439="국비30%, 시도비20%, 시군구비50%",N439*20%,IF(AA439="국비50%, 시도비50%",N439*50%,IF(AA439="시도비50%, 시군구비50%",N439*50%,IF(AA439="국비30%, 시도비35%, 시군구비35%",N439*35%))))))))</f>
        <v>187600</v>
      </c>
      <c r="S439" s="267">
        <f>IF(AA439="국비100%",N439*0%,IF(AA439="시도비100%",N439*0%,IF(AA439="시군구비100%",N439*100%,IF(AA439="국비30%, 시도비70%",N439*0%,IF(AA439="국비30%, 시도비20%, 시군구비50%",N439*50%,IF(AA439="국비50%, 시도비50%",N439*0%,IF(AA439="시도비50%, 시군구비50%",N439*50%,IF(AA439="국비30%, 시도비35%, 시군구비35%",N439*35%))))))))</f>
        <v>0</v>
      </c>
      <c r="T439" s="267">
        <f t="shared" si="195"/>
        <v>0</v>
      </c>
      <c r="U439" s="267">
        <f t="shared" si="193"/>
        <v>268000</v>
      </c>
      <c r="V439" s="267">
        <f t="shared" si="196"/>
        <v>0</v>
      </c>
      <c r="W439" s="267">
        <f t="shared" si="197"/>
        <v>0</v>
      </c>
      <c r="X439" s="267">
        <f t="shared" si="198"/>
        <v>0</v>
      </c>
      <c r="Y439" s="755">
        <f t="shared" si="194"/>
        <v>268000</v>
      </c>
      <c r="Z439" s="268" t="s">
        <v>299</v>
      </c>
      <c r="AA439" s="274" t="s">
        <v>81</v>
      </c>
      <c r="AB439" s="274" t="s">
        <v>23</v>
      </c>
      <c r="AC439" s="257" t="s">
        <v>638</v>
      </c>
    </row>
    <row r="440" spans="1:29" ht="20.100000000000001" customHeight="1" x14ac:dyDescent="0.15">
      <c r="A440" s="108"/>
      <c r="B440" s="108"/>
      <c r="C440" s="108"/>
      <c r="D440" s="267"/>
      <c r="E440" s="267"/>
      <c r="F440" s="267"/>
      <c r="G440" s="280"/>
      <c r="H440" s="217">
        <v>28000</v>
      </c>
      <c r="I440" s="334" t="s">
        <v>22</v>
      </c>
      <c r="J440" s="331">
        <v>1</v>
      </c>
      <c r="K440" s="334"/>
      <c r="L440" s="331"/>
      <c r="M440" s="220" t="s">
        <v>24</v>
      </c>
      <c r="N440" s="217">
        <f t="shared" si="191"/>
        <v>28000</v>
      </c>
      <c r="O440" s="267">
        <v>28000</v>
      </c>
      <c r="P440" s="276">
        <f t="shared" si="192"/>
        <v>0</v>
      </c>
      <c r="Q440" s="267">
        <f>IF(AA440="국비100%",N440*100%,IF(AA440="시도비100%",N440*0%,IF(AA440="시군구비100%",N440*0%,IF(AA440="국비30%, 시도비70%",N440*30%,IF(AA440="국비30%, 시도비20%, 시군구비50%",N440*30%,IF(AA440="국비50%, 시도비50%",N440*50%,IF(AA440="시도비50%, 시군구비50%",N440*0%,IF(AA440="국비30%, 시도비35%, 시군구비35%",N440*30%))))))))</f>
        <v>8400</v>
      </c>
      <c r="R440" s="267">
        <f>IF(AA440="국비100%",N440*0%,IF(AA440="시도비100%",N440*100%,IF(AA440="시군구비100%",N440*0%,IF(AA440="국비30%, 시도비70%",N440*70%,IF(AA440="국비30%, 시도비20%, 시군구비50%",N440*20%,IF(AA440="국비50%, 시도비50%",N440*50%,IF(AA440="시도비50%, 시군구비50%",N440*50%,IF(AA440="국비30%, 시도비35%, 시군구비35%",N440*35%))))))))</f>
        <v>19600</v>
      </c>
      <c r="S440" s="267">
        <f>IF(AA440="국비100%",N440*0%,IF(AA440="시도비100%",N440*0%,IF(AA440="시군구비100%",N440*100%,IF(AA440="국비30%, 시도비70%",N440*0%,IF(AA440="국비30%, 시도비20%, 시군구비50%",N440*50%,IF(AA440="국비50%, 시도비50%",N440*0%,IF(AA440="시도비50%, 시군구비50%",N440*50%,IF(AA440="국비30%, 시도비35%, 시군구비35%",N440*35%))))))))</f>
        <v>0</v>
      </c>
      <c r="T440" s="267">
        <f t="shared" si="195"/>
        <v>0</v>
      </c>
      <c r="U440" s="267">
        <f t="shared" si="193"/>
        <v>28000</v>
      </c>
      <c r="V440" s="267">
        <f t="shared" si="196"/>
        <v>0</v>
      </c>
      <c r="W440" s="267">
        <f t="shared" si="197"/>
        <v>0</v>
      </c>
      <c r="X440" s="267">
        <f t="shared" si="198"/>
        <v>0</v>
      </c>
      <c r="Y440" s="755">
        <f t="shared" si="194"/>
        <v>28000</v>
      </c>
      <c r="Z440" s="268" t="s">
        <v>26</v>
      </c>
      <c r="AA440" s="274" t="s">
        <v>81</v>
      </c>
      <c r="AB440" s="274" t="s">
        <v>23</v>
      </c>
      <c r="AC440" s="257" t="s">
        <v>638</v>
      </c>
    </row>
    <row r="441" spans="1:29" ht="20.100000000000001" customHeight="1" x14ac:dyDescent="0.15">
      <c r="A441" s="108"/>
      <c r="B441" s="108"/>
      <c r="C441" s="108"/>
      <c r="D441" s="267"/>
      <c r="E441" s="267"/>
      <c r="F441" s="267"/>
      <c r="G441" s="280"/>
      <c r="H441" s="217">
        <v>28000</v>
      </c>
      <c r="I441" s="334" t="s">
        <v>22</v>
      </c>
      <c r="J441" s="331">
        <v>1</v>
      </c>
      <c r="K441" s="334"/>
      <c r="L441" s="331"/>
      <c r="M441" s="220" t="s">
        <v>24</v>
      </c>
      <c r="N441" s="217">
        <f t="shared" si="191"/>
        <v>28000</v>
      </c>
      <c r="O441" s="139">
        <v>28000</v>
      </c>
      <c r="P441" s="276">
        <f t="shared" si="192"/>
        <v>0</v>
      </c>
      <c r="Q441" s="267">
        <f>IF(AA441="국비100%",N441*100%,IF(AA441="시도비100%",N441*0%,IF(AA441="시군구비100%",N441*0%,IF(AA441="국비30%, 시도비70%",N441*30%,IF(AA441="국비50%, 시도비50%",N441*50%,IF(AA441="시도비50%, 시군구비50%",N441*0%,IF(AA441="국비30%, 시도비35%, 시군구비35%",N441*30%)))))))</f>
        <v>8400</v>
      </c>
      <c r="R441" s="267">
        <f>IF(AA441="국비100%",N441*0%,IF(AA441="시도비100%",N441*100%,IF(AA441="시군구비100%",N441*0%,IF(AA441="국비30%, 시도비70%",N441*70%,IF(AA441="국비50%, 시도비50%",N441*50%,IF(AA441="시도비50%, 시군구비50%",N441*50%,IF(AA441="국비30%, 시도비35%, 시군구비35%",N441*35%)))))))</f>
        <v>19600</v>
      </c>
      <c r="S441" s="267">
        <f>IF(AA441="국비100%",N441*0%,IF(AA441="시도비100%",N441*0%,IF(AA441="시군구비100%",N441*100%,IF(AA441="국비30%, 시도비70%",N441*0%,IF(AA441="국비50%, 시도비50%",N441*0%,IF(AA441="시도비50%, 시군구비50%",N441*50%,IF(AA441="국비30%, 시도비35%, 시군구비35%",N441*35%)))))))</f>
        <v>0</v>
      </c>
      <c r="T441" s="267">
        <f t="shared" si="195"/>
        <v>0</v>
      </c>
      <c r="U441" s="267">
        <f t="shared" si="193"/>
        <v>28000</v>
      </c>
      <c r="V441" s="267">
        <f t="shared" si="196"/>
        <v>0</v>
      </c>
      <c r="W441" s="267">
        <f t="shared" si="197"/>
        <v>0</v>
      </c>
      <c r="X441" s="267">
        <f t="shared" si="198"/>
        <v>0</v>
      </c>
      <c r="Y441" s="760">
        <f t="shared" si="194"/>
        <v>28000</v>
      </c>
      <c r="Z441" s="274" t="s">
        <v>300</v>
      </c>
      <c r="AA441" s="274" t="s">
        <v>81</v>
      </c>
      <c r="AB441" s="274" t="s">
        <v>23</v>
      </c>
      <c r="AC441" s="257" t="s">
        <v>636</v>
      </c>
    </row>
    <row r="442" spans="1:29" ht="20.100000000000001" customHeight="1" x14ac:dyDescent="0.15">
      <c r="A442" s="108"/>
      <c r="B442" s="108"/>
      <c r="C442" s="108"/>
      <c r="D442" s="267"/>
      <c r="E442" s="267"/>
      <c r="F442" s="267"/>
      <c r="G442" s="280"/>
      <c r="H442" s="217">
        <v>28000</v>
      </c>
      <c r="I442" s="218" t="s">
        <v>22</v>
      </c>
      <c r="J442" s="331">
        <v>1</v>
      </c>
      <c r="K442" s="218"/>
      <c r="L442" s="334"/>
      <c r="M442" s="220" t="s">
        <v>24</v>
      </c>
      <c r="N442" s="136">
        <f t="shared" si="191"/>
        <v>28000</v>
      </c>
      <c r="O442" s="361">
        <v>28000</v>
      </c>
      <c r="P442" s="276">
        <f t="shared" si="192"/>
        <v>0</v>
      </c>
      <c r="Q442" s="267">
        <f>IF(AA442="국비100%",N442*100%,IF(AA442="시도비100%",N442*0%,IF(AA442="시군구비100%",N442*0%,IF(AA442="국비30%, 시도비70%",N442*30%,IF(AA442="국비50%, 시도비50%",N442*50%,IF(AA442="시도비50%, 시군구비50%",N442*0%,IF(AA442="국비30%, 시도비35%, 시군구비35%",N442*30%)))))))</f>
        <v>8400</v>
      </c>
      <c r="R442" s="267">
        <f>IF(AA442="국비100%",N442*0%,IF(AA442="시도비100%",N442*100%,IF(AA442="시군구비100%",N442*0%,IF(AA442="국비30%, 시도비70%",N442*70%,IF(AA442="국비50%, 시도비50%",N442*50%,IF(AA442="시도비50%, 시군구비50%",N442*50%,IF(AA442="국비30%, 시도비35%, 시군구비35%",N442*35%)))))))</f>
        <v>9800</v>
      </c>
      <c r="S442" s="267">
        <f>IF(AA442="국비100%",N442*0%,IF(AA442="시도비100%",N442*0%,IF(AA442="시군구비100%",N442*100%,IF(AA442="국비30%, 시도비70%",N442*0%,IF(AA442="국비50%, 시도비50%",N442*0%,IF(AA442="시도비50%, 시군구비50%",N442*50%,IF(AA442="국비30%, 시도비35%, 시군구비35%",N442*35%)))))))</f>
        <v>9800</v>
      </c>
      <c r="T442" s="267">
        <f t="shared" si="195"/>
        <v>0</v>
      </c>
      <c r="U442" s="267">
        <f t="shared" si="193"/>
        <v>28000</v>
      </c>
      <c r="V442" s="267">
        <f t="shared" si="196"/>
        <v>0</v>
      </c>
      <c r="W442" s="267">
        <f t="shared" si="197"/>
        <v>0</v>
      </c>
      <c r="X442" s="267">
        <f t="shared" si="198"/>
        <v>0</v>
      </c>
      <c r="Y442" s="755">
        <f t="shared" si="194"/>
        <v>28000</v>
      </c>
      <c r="Z442" s="268" t="s">
        <v>281</v>
      </c>
      <c r="AA442" s="268" t="s">
        <v>600</v>
      </c>
      <c r="AB442" s="268" t="s">
        <v>493</v>
      </c>
      <c r="AC442" s="257" t="s">
        <v>640</v>
      </c>
    </row>
    <row r="443" spans="1:29" ht="20.100000000000001" customHeight="1" x14ac:dyDescent="0.15">
      <c r="A443" s="108"/>
      <c r="B443" s="108"/>
      <c r="C443" s="108"/>
      <c r="D443" s="267"/>
      <c r="E443" s="267"/>
      <c r="F443" s="267"/>
      <c r="G443" s="273" t="s">
        <v>434</v>
      </c>
      <c r="H443" s="221">
        <v>34807.599999999999</v>
      </c>
      <c r="I443" s="218" t="s">
        <v>22</v>
      </c>
      <c r="J443" s="332">
        <v>2</v>
      </c>
      <c r="K443" s="218" t="s">
        <v>22</v>
      </c>
      <c r="L443" s="331">
        <v>13</v>
      </c>
      <c r="M443" s="278" t="s">
        <v>24</v>
      </c>
      <c r="N443" s="221">
        <f>ROUNDUP(H443*J443*L443,-1)</f>
        <v>905000</v>
      </c>
      <c r="O443" s="267">
        <v>905000</v>
      </c>
      <c r="P443" s="267">
        <f t="shared" si="192"/>
        <v>0</v>
      </c>
      <c r="Q443" s="267">
        <f>IF(AA443="국비100%",N443*100%,IF(AA443="시도비100%",N443*0%,IF(AA443="시군구비100%",N443*0%,IF(AA443="국비30%, 시도비70%",N443*30%,IF(AA443="국비30%, 시도비20%, 시군구비50%",N443*30%,IF(AA443="국비50%, 시도비50%",N443*50%,IF(AA443="시도비50%, 시군구비50%",N443*0%,IF(AA443="국비30%, 시도비35%, 시군구비35%",N443*30%))))))))</f>
        <v>271500</v>
      </c>
      <c r="R443" s="267">
        <f>IF(AA443="국비100%",N443*0%,IF(AA443="시도비100%",N443*100%,IF(AA443="시군구비100%",N443*0%,IF(AA443="국비30%, 시도비70%",N443*70%,IF(AA443="국비30%, 시도비20%, 시군구비50%",N443*20%,IF(AA443="국비50%, 시도비50%",N443*50%,IF(AA443="시도비50%, 시군구비50%",N443*50%,IF(AA443="국비30%, 시도비35%, 시군구비35%",N443*35%))))))))</f>
        <v>181000</v>
      </c>
      <c r="S443" s="267">
        <f>IF(AA443="국비100%",N443*0%,IF(AA443="시도비100%",N443*0%,IF(AA443="시군구비100%",N443*100%,IF(AA443="국비30%, 시도비70%",N443*0%,IF(AA443="국비30%, 시도비20%, 시군구비50%",N443*50%,IF(AA443="국비50%, 시도비50%",N443*0%,IF(AA443="시도비50%, 시군구비50%",N443*50%,IF(AA443="국비30%, 시도비35%, 시군구비35%",N443*35%))))))))</f>
        <v>452500</v>
      </c>
      <c r="T443" s="267">
        <f t="shared" si="195"/>
        <v>0</v>
      </c>
      <c r="U443" s="267">
        <f t="shared" si="193"/>
        <v>905000</v>
      </c>
      <c r="V443" s="267">
        <f t="shared" si="196"/>
        <v>0</v>
      </c>
      <c r="W443" s="267">
        <f t="shared" si="197"/>
        <v>0</v>
      </c>
      <c r="X443" s="267">
        <f t="shared" si="198"/>
        <v>0</v>
      </c>
      <c r="Y443" s="755">
        <f t="shared" si="194"/>
        <v>905000</v>
      </c>
      <c r="Z443" s="274" t="s">
        <v>443</v>
      </c>
      <c r="AA443" s="268" t="s">
        <v>597</v>
      </c>
      <c r="AB443" s="274" t="s">
        <v>23</v>
      </c>
      <c r="AC443" s="257" t="s">
        <v>637</v>
      </c>
    </row>
    <row r="444" spans="1:29" ht="20.100000000000001" customHeight="1" x14ac:dyDescent="0.15">
      <c r="A444" s="108"/>
      <c r="B444" s="108"/>
      <c r="C444" s="108"/>
      <c r="D444" s="267"/>
      <c r="E444" s="267"/>
      <c r="F444" s="267"/>
      <c r="G444" s="190"/>
      <c r="H444" s="221">
        <v>36000</v>
      </c>
      <c r="I444" s="218" t="s">
        <v>22</v>
      </c>
      <c r="J444" s="332">
        <v>2</v>
      </c>
      <c r="K444" s="218" t="s">
        <v>22</v>
      </c>
      <c r="L444" s="331">
        <v>5</v>
      </c>
      <c r="M444" s="278" t="s">
        <v>24</v>
      </c>
      <c r="N444" s="221">
        <f>ROUNDUP(H444*J444*L444,-1)</f>
        <v>360000</v>
      </c>
      <c r="O444" s="139">
        <v>360000</v>
      </c>
      <c r="P444" s="276">
        <f t="shared" si="192"/>
        <v>0</v>
      </c>
      <c r="Q444" s="267">
        <f>IF(AA444="국비100%",N444*100%,IF(AA444="시도비100%",N444*0%,IF(AA444="시군구비100%",N444*0%,IF(AA444="국비30%, 시도비70%",N444*30%,IF(AA444="국비50%, 시도비50%",N444*50%,IF(AA444="시도비50%, 시군구비50%",N444*0%,IF(AA444="국비30%, 시도비35%, 시군구비35%",N444*30%)))))))</f>
        <v>108000</v>
      </c>
      <c r="R444" s="267">
        <f>IF(AA444="국비100%",N444*0%,IF(AA444="시도비100%",N444*100%,IF(AA444="시군구비100%",N444*0%,IF(AA444="국비30%, 시도비70%",N444*70%,IF(AA444="국비50%, 시도비50%",N444*50%,IF(AA444="시도비50%, 시군구비50%",N444*50%,IF(AA444="국비30%, 시도비35%, 시군구비35%",N444*35%)))))))</f>
        <v>251999.99999999997</v>
      </c>
      <c r="S444" s="267">
        <f>IF(AA444="국비100%",N444*0%,IF(AA444="시도비100%",N444*0%,IF(AA444="시군구비100%",N444*100%,IF(AA444="국비30%, 시도비70%",N444*0%,IF(AA444="국비50%, 시도비50%",N444*0%,IF(AA444="시도비50%, 시군구비50%",N444*50%,IF(AA444="국비30%, 시도비35%, 시군구비35%",N444*35%)))))))</f>
        <v>0</v>
      </c>
      <c r="T444" s="267">
        <f t="shared" si="195"/>
        <v>0</v>
      </c>
      <c r="U444" s="267">
        <f t="shared" si="193"/>
        <v>360000</v>
      </c>
      <c r="V444" s="267">
        <f t="shared" si="196"/>
        <v>0</v>
      </c>
      <c r="W444" s="267">
        <f t="shared" si="197"/>
        <v>0</v>
      </c>
      <c r="X444" s="267">
        <f t="shared" si="198"/>
        <v>0</v>
      </c>
      <c r="Y444" s="760">
        <f t="shared" si="194"/>
        <v>360000</v>
      </c>
      <c r="Z444" s="274" t="s">
        <v>294</v>
      </c>
      <c r="AA444" s="274" t="s">
        <v>81</v>
      </c>
      <c r="AB444" s="274" t="s">
        <v>23</v>
      </c>
      <c r="AC444" s="257" t="s">
        <v>636</v>
      </c>
    </row>
    <row r="445" spans="1:29" ht="20.100000000000001" customHeight="1" x14ac:dyDescent="0.15">
      <c r="A445" s="108"/>
      <c r="B445" s="108"/>
      <c r="C445" s="108"/>
      <c r="D445" s="267"/>
      <c r="E445" s="267"/>
      <c r="F445" s="267"/>
      <c r="G445" s="190"/>
      <c r="H445" s="221">
        <v>31000</v>
      </c>
      <c r="I445" s="218" t="s">
        <v>22</v>
      </c>
      <c r="J445" s="332">
        <v>1</v>
      </c>
      <c r="K445" s="218" t="s">
        <v>22</v>
      </c>
      <c r="L445" s="331">
        <v>7</v>
      </c>
      <c r="M445" s="330" t="s">
        <v>24</v>
      </c>
      <c r="N445" s="221">
        <f>SUM(H445*J445*L445)</f>
        <v>217000</v>
      </c>
      <c r="O445" s="267">
        <v>217000</v>
      </c>
      <c r="P445" s="267">
        <f t="shared" si="192"/>
        <v>0</v>
      </c>
      <c r="Q445" s="267"/>
      <c r="R445" s="267"/>
      <c r="S445" s="267"/>
      <c r="T445" s="267"/>
      <c r="U445" s="267">
        <f t="shared" si="193"/>
        <v>0</v>
      </c>
      <c r="V445" s="267">
        <f t="shared" si="196"/>
        <v>217000</v>
      </c>
      <c r="W445" s="267"/>
      <c r="X445" s="267"/>
      <c r="Y445" s="755">
        <f t="shared" si="194"/>
        <v>217000</v>
      </c>
      <c r="Z445" s="268" t="s">
        <v>494</v>
      </c>
      <c r="AA445" s="268" t="s">
        <v>20</v>
      </c>
      <c r="AB445" s="269" t="s">
        <v>493</v>
      </c>
      <c r="AC445" s="262" t="s">
        <v>494</v>
      </c>
    </row>
    <row r="446" spans="1:29" ht="20.100000000000001" customHeight="1" x14ac:dyDescent="0.15">
      <c r="A446" s="108"/>
      <c r="B446" s="108"/>
      <c r="C446" s="108"/>
      <c r="D446" s="267"/>
      <c r="E446" s="267"/>
      <c r="F446" s="267"/>
      <c r="G446" s="190"/>
      <c r="H446" s="221">
        <v>41000</v>
      </c>
      <c r="I446" s="218" t="s">
        <v>22</v>
      </c>
      <c r="J446" s="332">
        <v>1</v>
      </c>
      <c r="K446" s="218" t="s">
        <v>22</v>
      </c>
      <c r="L446" s="331">
        <v>8</v>
      </c>
      <c r="M446" s="330" t="s">
        <v>24</v>
      </c>
      <c r="N446" s="221">
        <f>SUM(H446*J446*L446)</f>
        <v>328000</v>
      </c>
      <c r="O446" s="267">
        <v>328000</v>
      </c>
      <c r="P446" s="267">
        <f t="shared" si="192"/>
        <v>0</v>
      </c>
      <c r="Q446" s="267"/>
      <c r="R446" s="267"/>
      <c r="S446" s="267"/>
      <c r="T446" s="267"/>
      <c r="U446" s="267">
        <f t="shared" si="193"/>
        <v>0</v>
      </c>
      <c r="V446" s="267">
        <f t="shared" si="196"/>
        <v>328000</v>
      </c>
      <c r="W446" s="267"/>
      <c r="X446" s="267"/>
      <c r="Y446" s="755">
        <f t="shared" si="194"/>
        <v>328000</v>
      </c>
      <c r="Z446" s="268" t="s">
        <v>494</v>
      </c>
      <c r="AA446" s="268" t="s">
        <v>20</v>
      </c>
      <c r="AB446" s="269" t="s">
        <v>493</v>
      </c>
      <c r="AC446" s="262" t="s">
        <v>494</v>
      </c>
    </row>
    <row r="447" spans="1:29" ht="20.100000000000001" customHeight="1" x14ac:dyDescent="0.15">
      <c r="A447" s="108"/>
      <c r="B447" s="108"/>
      <c r="C447" s="108"/>
      <c r="D447" s="267"/>
      <c r="E447" s="267"/>
      <c r="F447" s="267"/>
      <c r="G447" s="190"/>
      <c r="H447" s="221">
        <v>15000</v>
      </c>
      <c r="I447" s="218" t="s">
        <v>22</v>
      </c>
      <c r="J447" s="332">
        <v>1</v>
      </c>
      <c r="K447" s="218" t="s">
        <v>22</v>
      </c>
      <c r="L447" s="331">
        <v>3</v>
      </c>
      <c r="M447" s="330" t="s">
        <v>24</v>
      </c>
      <c r="N447" s="221">
        <f>SUM(H447*J447*L447)</f>
        <v>45000</v>
      </c>
      <c r="O447" s="267">
        <v>45000</v>
      </c>
      <c r="P447" s="267">
        <f t="shared" si="192"/>
        <v>0</v>
      </c>
      <c r="Q447" s="267"/>
      <c r="R447" s="267"/>
      <c r="S447" s="267"/>
      <c r="T447" s="267"/>
      <c r="U447" s="267">
        <f t="shared" si="193"/>
        <v>0</v>
      </c>
      <c r="V447" s="267">
        <f t="shared" si="196"/>
        <v>45000</v>
      </c>
      <c r="W447" s="267"/>
      <c r="X447" s="267"/>
      <c r="Y447" s="755">
        <f t="shared" si="194"/>
        <v>45000</v>
      </c>
      <c r="Z447" s="268" t="s">
        <v>494</v>
      </c>
      <c r="AA447" s="268" t="s">
        <v>20</v>
      </c>
      <c r="AB447" s="269" t="s">
        <v>493</v>
      </c>
      <c r="AC447" s="262" t="s">
        <v>494</v>
      </c>
    </row>
    <row r="448" spans="1:29" ht="20.100000000000001" customHeight="1" x14ac:dyDescent="0.15">
      <c r="A448" s="108"/>
      <c r="B448" s="108"/>
      <c r="C448" s="108"/>
      <c r="D448" s="267"/>
      <c r="E448" s="267"/>
      <c r="F448" s="267"/>
      <c r="G448" s="407" t="s">
        <v>283</v>
      </c>
      <c r="H448" s="239">
        <v>14740</v>
      </c>
      <c r="I448" s="240" t="s">
        <v>22</v>
      </c>
      <c r="J448" s="146">
        <v>5</v>
      </c>
      <c r="K448" s="240" t="s">
        <v>22</v>
      </c>
      <c r="L448" s="368">
        <v>7</v>
      </c>
      <c r="M448" s="367" t="s">
        <v>24</v>
      </c>
      <c r="N448" s="221">
        <f>ROUNDUP(H448*J448*L448,-1)</f>
        <v>515900</v>
      </c>
      <c r="O448" s="320">
        <v>67300</v>
      </c>
      <c r="P448" s="355">
        <f t="shared" si="192"/>
        <v>448600</v>
      </c>
      <c r="Q448" s="320">
        <f>IF(AA448="국비100%",N448*100%,IF(AA448="시도비100%",N448*0%,IF(AA448="시군구비100%",N448*0%,IF(AA448="국비30%, 시도비70%",N448*30%,IF(AA448="국비50%, 시도비50%",N448*50%,IF(AA448="시도비50%, 시군구비50%",N448*0%,IF(AA448="국비30%, 시도비35%, 시군구비35%",N448*30%)))))))</f>
        <v>154770</v>
      </c>
      <c r="R448" s="320">
        <f>IF(AA448="국비100%",N448*0%,IF(AA448="시도비100%",N448*100%,IF(AA448="시군구비100%",N448*0%,IF(AA448="국비30%, 시도비70%",N448*70%,IF(AA448="국비50%, 시도비50%",N448*50%,IF(AA448="시도비50%, 시군구비50%",N448*50%,IF(AA448="국비30%, 시도비35%, 시군구비35%",N448*35%)))))))</f>
        <v>361130</v>
      </c>
      <c r="S448" s="320">
        <f>IF(AA448="국비100%",N448*0%,IF(AA448="시도비100%",N448*0%,IF(AA448="시군구비100%",N448*100%,IF(AA448="국비30%, 시도비70%",N448*0%,IF(AA448="국비50%, 시도비50%",N448*0%,IF(AA448="시도비50%, 시군구비50%",N448*50%,IF(AA448="국비30%, 시도비35%, 시군구비35%",N448*35%)))))))</f>
        <v>0</v>
      </c>
      <c r="T448" s="320">
        <f>IF(AA448="기타보조금",N448*100%,N448*0%)</f>
        <v>0</v>
      </c>
      <c r="U448" s="320">
        <f t="shared" si="193"/>
        <v>515900</v>
      </c>
      <c r="V448" s="320">
        <f t="shared" si="196"/>
        <v>0</v>
      </c>
      <c r="W448" s="320">
        <f>IF(AA448="후원금",N448*100%,N448*0%)</f>
        <v>0</v>
      </c>
      <c r="X448" s="320">
        <f>IF(AA448="수익사업",N448*100%,N448*0%)</f>
        <v>0</v>
      </c>
      <c r="Y448" s="763">
        <f t="shared" si="194"/>
        <v>515900</v>
      </c>
      <c r="Z448" s="366" t="s">
        <v>341</v>
      </c>
      <c r="AA448" s="366" t="s">
        <v>81</v>
      </c>
      <c r="AB448" s="366" t="s">
        <v>23</v>
      </c>
      <c r="AC448" s="257" t="s">
        <v>636</v>
      </c>
    </row>
    <row r="449" spans="1:29" ht="20.100000000000001" customHeight="1" x14ac:dyDescent="0.15">
      <c r="A449" s="17" t="s">
        <v>356</v>
      </c>
      <c r="B449" s="901" t="s">
        <v>21</v>
      </c>
      <c r="C449" s="902"/>
      <c r="D449" s="316">
        <f>SUM(D450)</f>
        <v>19987823</v>
      </c>
      <c r="E449" s="316">
        <f>SUM(E450)</f>
        <v>9000000</v>
      </c>
      <c r="F449" s="316">
        <f>SUM(F450)</f>
        <v>10987823</v>
      </c>
      <c r="G449" s="148"/>
      <c r="H449" s="404"/>
      <c r="I449" s="406"/>
      <c r="J449" s="405"/>
      <c r="K449" s="404"/>
      <c r="L449" s="73"/>
      <c r="M449" s="404"/>
      <c r="N449" s="403"/>
      <c r="O449" s="316">
        <f t="shared" ref="O449:Y449" si="199">SUM(O450)</f>
        <v>10740200</v>
      </c>
      <c r="P449" s="316">
        <f t="shared" si="199"/>
        <v>9247623</v>
      </c>
      <c r="Q449" s="316">
        <f t="shared" si="199"/>
        <v>2016600</v>
      </c>
      <c r="R449" s="316">
        <f t="shared" si="199"/>
        <v>6055500</v>
      </c>
      <c r="S449" s="316">
        <f t="shared" si="199"/>
        <v>3328100</v>
      </c>
      <c r="T449" s="316">
        <f t="shared" si="199"/>
        <v>0</v>
      </c>
      <c r="U449" s="316">
        <f t="shared" si="199"/>
        <v>11400200</v>
      </c>
      <c r="V449" s="316">
        <f t="shared" si="199"/>
        <v>4587623</v>
      </c>
      <c r="W449" s="316">
        <f t="shared" si="199"/>
        <v>4000000</v>
      </c>
      <c r="X449" s="316">
        <f t="shared" si="199"/>
        <v>0</v>
      </c>
      <c r="Y449" s="316">
        <f t="shared" si="199"/>
        <v>19987823</v>
      </c>
      <c r="Z449" s="402"/>
      <c r="AA449" s="402"/>
      <c r="AB449" s="402"/>
      <c r="AC449" s="627"/>
    </row>
    <row r="450" spans="1:29" ht="20.100000000000001" customHeight="1" x14ac:dyDescent="0.15">
      <c r="A450" s="112"/>
      <c r="B450" s="114" t="s">
        <v>465</v>
      </c>
      <c r="C450" s="113" t="s">
        <v>11</v>
      </c>
      <c r="D450" s="293">
        <f>SUM(D451+D456+D460)</f>
        <v>19987823</v>
      </c>
      <c r="E450" s="293">
        <f>SUM(E451+E456+E460)</f>
        <v>9000000</v>
      </c>
      <c r="F450" s="293">
        <f>SUM(F451+F456+F460)</f>
        <v>10987823</v>
      </c>
      <c r="G450" s="292"/>
      <c r="H450" s="393"/>
      <c r="I450" s="392"/>
      <c r="J450" s="392"/>
      <c r="K450" s="392"/>
      <c r="L450" s="392"/>
      <c r="M450" s="392"/>
      <c r="N450" s="391"/>
      <c r="O450" s="293">
        <f t="shared" ref="O450:Y450" si="200">SUM(O451+O456+O460)</f>
        <v>10740200</v>
      </c>
      <c r="P450" s="293">
        <f t="shared" si="200"/>
        <v>9247623</v>
      </c>
      <c r="Q450" s="293">
        <f t="shared" si="200"/>
        <v>2016600</v>
      </c>
      <c r="R450" s="293">
        <f t="shared" si="200"/>
        <v>6055500</v>
      </c>
      <c r="S450" s="293">
        <f t="shared" si="200"/>
        <v>3328100</v>
      </c>
      <c r="T450" s="293">
        <f t="shared" si="200"/>
        <v>0</v>
      </c>
      <c r="U450" s="293">
        <f t="shared" si="200"/>
        <v>11400200</v>
      </c>
      <c r="V450" s="293">
        <f t="shared" si="200"/>
        <v>4587623</v>
      </c>
      <c r="W450" s="293">
        <f t="shared" si="200"/>
        <v>4000000</v>
      </c>
      <c r="X450" s="293">
        <f t="shared" si="200"/>
        <v>0</v>
      </c>
      <c r="Y450" s="293">
        <f t="shared" si="200"/>
        <v>19987823</v>
      </c>
      <c r="Z450" s="140"/>
      <c r="AA450" s="140"/>
      <c r="AB450" s="140"/>
      <c r="AC450" s="627"/>
    </row>
    <row r="451" spans="1:29" ht="20.100000000000001" customHeight="1" x14ac:dyDescent="0.15">
      <c r="A451" s="108"/>
      <c r="B451" s="112"/>
      <c r="C451" s="114" t="s">
        <v>436</v>
      </c>
      <c r="D451" s="293">
        <f>SUM(N452:N455)</f>
        <v>8837623</v>
      </c>
      <c r="E451" s="293">
        <v>3000000</v>
      </c>
      <c r="F451" s="293">
        <f>SUM(D451-E451)</f>
        <v>5837623</v>
      </c>
      <c r="G451" s="292"/>
      <c r="H451" s="393"/>
      <c r="I451" s="392"/>
      <c r="J451" s="392"/>
      <c r="K451" s="392"/>
      <c r="L451" s="392"/>
      <c r="M451" s="392"/>
      <c r="N451" s="391"/>
      <c r="O451" s="293">
        <f t="shared" ref="O451:Y451" si="201">SUM(O452:O455)</f>
        <v>250000</v>
      </c>
      <c r="P451" s="293">
        <f t="shared" si="201"/>
        <v>8587623</v>
      </c>
      <c r="Q451" s="293">
        <f t="shared" si="201"/>
        <v>0</v>
      </c>
      <c r="R451" s="293">
        <f t="shared" si="201"/>
        <v>125000</v>
      </c>
      <c r="S451" s="293">
        <f t="shared" si="201"/>
        <v>125000</v>
      </c>
      <c r="T451" s="293">
        <f t="shared" si="201"/>
        <v>0</v>
      </c>
      <c r="U451" s="293">
        <f t="shared" si="201"/>
        <v>250000</v>
      </c>
      <c r="V451" s="293">
        <f t="shared" si="201"/>
        <v>4587623</v>
      </c>
      <c r="W451" s="293">
        <f t="shared" si="201"/>
        <v>4000000</v>
      </c>
      <c r="X451" s="293">
        <f t="shared" si="201"/>
        <v>0</v>
      </c>
      <c r="Y451" s="293">
        <f t="shared" si="201"/>
        <v>8837623</v>
      </c>
      <c r="Z451" s="140"/>
      <c r="AA451" s="140"/>
      <c r="AB451" s="140"/>
      <c r="AC451" s="627"/>
    </row>
    <row r="452" spans="1:29" s="294" customFormat="1" ht="20.100000000000001" customHeight="1" x14ac:dyDescent="0.15">
      <c r="A452" s="780"/>
      <c r="B452" s="780"/>
      <c r="C452" s="780"/>
      <c r="D452" s="299"/>
      <c r="E452" s="299"/>
      <c r="F452" s="299"/>
      <c r="G452" s="307" t="s">
        <v>495</v>
      </c>
      <c r="H452" s="397">
        <v>250000</v>
      </c>
      <c r="I452" s="400" t="s">
        <v>22</v>
      </c>
      <c r="J452" s="401">
        <v>1</v>
      </c>
      <c r="K452" s="400"/>
      <c r="L452" s="399"/>
      <c r="M452" s="398" t="s">
        <v>24</v>
      </c>
      <c r="N452" s="397">
        <f>SUM(H452*J452)</f>
        <v>250000</v>
      </c>
      <c r="O452" s="396">
        <v>250000</v>
      </c>
      <c r="P452" s="396">
        <f>N452-O452</f>
        <v>0</v>
      </c>
      <c r="Q452" s="396">
        <f>IF(AA452="국비100%",N452*100%,IF(AA452="시도비100%",N452*0%,IF(AA452="시군구비100%",N452*0%,IF(AA452="국비30%, 시도비70%",N452*30%,IF(AA452="국비30%, 시도비20%, 시군구비50%",N452*30%,IF(AA452="국비50%, 시도비50%",N452*50%,IF(AA452="시도비50%, 시군구비50%",N452*0%,IF(AA452="국비30%, 시도비35%, 시군구비35%",N452*30%))))))))</f>
        <v>0</v>
      </c>
      <c r="R452" s="396">
        <f>IF(AA452="국비100%",N452*0%,IF(AA452="시도비100%",N452*100%,IF(AA452="시군구비100%",N452*0%,IF(AA452="국비30%, 시도비70%",N452*70%,IF(AA452="국비30%, 시도비20%, 시군구비50%",N452*20%,IF(AA452="국비50%, 시도비50%",N452*50%,IF(AA452="시도비50%, 시군구비50%",N452*50%,IF(AA452="국비30%, 시도비35%, 시군구비35%",N452*35%))))))))</f>
        <v>125000</v>
      </c>
      <c r="S452" s="396">
        <f>IF(AA452="국비100%",N452*0%,IF(AA452="시도비100%",N452*0%,IF(AA452="시군구비100%",N452*100%,IF(AA452="국비30%, 시도비70%",N452*0%,IF(AA452="국비30%, 시도비20%, 시군구비50%",N452*50%,IF(AA452="국비50%, 시도비50%",N452*0%,IF(AA452="시도비50%, 시군구비50%",N452*50%,IF(AA452="국비30%, 시도비35%, 시군구비35%",N452*35%))))))))</f>
        <v>125000</v>
      </c>
      <c r="T452" s="396">
        <f>IF(AA452="기타보조금",N452*100%,N452*0%)</f>
        <v>0</v>
      </c>
      <c r="U452" s="396">
        <f>SUM(Q452:T452)</f>
        <v>250000</v>
      </c>
      <c r="V452" s="396">
        <f>IF(AA452="자부담",N452*100%,N452*0%)</f>
        <v>0</v>
      </c>
      <c r="W452" s="396">
        <f>IF(AA452="후원금",N452*100%,N452*0%)</f>
        <v>0</v>
      </c>
      <c r="X452" s="396">
        <f>IF(AA452="수익사업",N452*100%,N452*0%)</f>
        <v>0</v>
      </c>
      <c r="Y452" s="764">
        <f>SUM(U452:X452)</f>
        <v>250000</v>
      </c>
      <c r="Z452" s="301" t="s">
        <v>290</v>
      </c>
      <c r="AA452" s="295" t="s">
        <v>180</v>
      </c>
      <c r="AB452" s="301" t="s">
        <v>23</v>
      </c>
      <c r="AC452" s="257" t="s">
        <v>637</v>
      </c>
    </row>
    <row r="453" spans="1:29" s="294" customFormat="1" ht="20.100000000000001" customHeight="1" x14ac:dyDescent="0.15">
      <c r="A453" s="780"/>
      <c r="B453" s="780"/>
      <c r="C453" s="780"/>
      <c r="D453" s="299"/>
      <c r="E453" s="299"/>
      <c r="F453" s="299"/>
      <c r="G453" s="359" t="s">
        <v>433</v>
      </c>
      <c r="H453" s="343">
        <v>2000000</v>
      </c>
      <c r="I453" s="629" t="s">
        <v>22</v>
      </c>
      <c r="J453" s="709">
        <v>1</v>
      </c>
      <c r="K453" s="629"/>
      <c r="L453" s="706"/>
      <c r="M453" s="631" t="s">
        <v>24</v>
      </c>
      <c r="N453" s="342">
        <f>SUM(H453*J453)</f>
        <v>2000000</v>
      </c>
      <c r="O453" s="299"/>
      <c r="P453" s="299">
        <f>N453-O453</f>
        <v>2000000</v>
      </c>
      <c r="Q453" s="299"/>
      <c r="R453" s="299"/>
      <c r="S453" s="299"/>
      <c r="T453" s="299"/>
      <c r="U453" s="299">
        <f>SUM(Q453:T453)</f>
        <v>0</v>
      </c>
      <c r="V453" s="299"/>
      <c r="W453" s="299">
        <f>IF(AA453="후원금",N453*100%,N453*0%)</f>
        <v>2000000</v>
      </c>
      <c r="X453" s="299"/>
      <c r="Y453" s="762">
        <f>SUM(U453:X453)</f>
        <v>2000000</v>
      </c>
      <c r="Z453" s="295" t="s">
        <v>601</v>
      </c>
      <c r="AA453" s="301" t="s">
        <v>19</v>
      </c>
      <c r="AB453" s="301" t="s">
        <v>23</v>
      </c>
      <c r="AC453" s="294" t="s">
        <v>19</v>
      </c>
    </row>
    <row r="454" spans="1:29" s="294" customFormat="1" ht="20.100000000000001" customHeight="1" x14ac:dyDescent="0.15">
      <c r="A454" s="780"/>
      <c r="B454" s="780"/>
      <c r="C454" s="780"/>
      <c r="D454" s="299"/>
      <c r="E454" s="299"/>
      <c r="F454" s="299"/>
      <c r="G454" s="359"/>
      <c r="H454" s="343">
        <v>2000000</v>
      </c>
      <c r="I454" s="629" t="s">
        <v>22</v>
      </c>
      <c r="J454" s="709">
        <v>1</v>
      </c>
      <c r="K454" s="629"/>
      <c r="L454" s="706"/>
      <c r="M454" s="631" t="s">
        <v>24</v>
      </c>
      <c r="N454" s="342">
        <f>SUM(H454*J454)</f>
        <v>2000000</v>
      </c>
      <c r="O454" s="299"/>
      <c r="P454" s="299">
        <f>N454-O454</f>
        <v>2000000</v>
      </c>
      <c r="Q454" s="299"/>
      <c r="R454" s="299"/>
      <c r="S454" s="299"/>
      <c r="T454" s="299"/>
      <c r="U454" s="299">
        <f>SUM(Q454:T454)</f>
        <v>0</v>
      </c>
      <c r="V454" s="299"/>
      <c r="W454" s="299">
        <f>IF(AA454="후원금",N454*100%,N454*0%)</f>
        <v>2000000</v>
      </c>
      <c r="X454" s="299"/>
      <c r="Y454" s="762">
        <f>SUM(U454:X454)</f>
        <v>2000000</v>
      </c>
      <c r="Z454" s="295" t="s">
        <v>124</v>
      </c>
      <c r="AA454" s="301" t="s">
        <v>19</v>
      </c>
      <c r="AB454" s="301" t="s">
        <v>23</v>
      </c>
      <c r="AC454" s="294" t="s">
        <v>19</v>
      </c>
    </row>
    <row r="455" spans="1:29" s="294" customFormat="1" ht="20.100000000000001" customHeight="1" x14ac:dyDescent="0.15">
      <c r="A455" s="780"/>
      <c r="B455" s="780"/>
      <c r="C455" s="781"/>
      <c r="D455" s="395"/>
      <c r="E455" s="395"/>
      <c r="F455" s="395"/>
      <c r="G455" s="359"/>
      <c r="H455" s="217">
        <v>4587623</v>
      </c>
      <c r="I455" s="334" t="s">
        <v>22</v>
      </c>
      <c r="J455" s="332">
        <v>1</v>
      </c>
      <c r="K455" s="334"/>
      <c r="L455" s="331"/>
      <c r="M455" s="220" t="s">
        <v>24</v>
      </c>
      <c r="N455" s="217">
        <f>SUM(H455*J455)</f>
        <v>4587623</v>
      </c>
      <c r="O455" s="267"/>
      <c r="P455" s="267">
        <f>N455-O455</f>
        <v>4587623</v>
      </c>
      <c r="Q455" s="267"/>
      <c r="R455" s="267"/>
      <c r="S455" s="267"/>
      <c r="T455" s="267"/>
      <c r="U455" s="267">
        <f>SUM(Q455:T455)</f>
        <v>0</v>
      </c>
      <c r="V455" s="267">
        <f>IF(AA455="자부담",N455*100%,N455*0%)</f>
        <v>4587623</v>
      </c>
      <c r="W455" s="267"/>
      <c r="X455" s="267"/>
      <c r="Y455" s="755">
        <f>SUM(U455:X455)</f>
        <v>4587623</v>
      </c>
      <c r="Z455" s="268" t="s">
        <v>30</v>
      </c>
      <c r="AA455" s="268" t="s">
        <v>20</v>
      </c>
      <c r="AB455" s="269" t="s">
        <v>493</v>
      </c>
      <c r="AC455" s="262" t="s">
        <v>494</v>
      </c>
    </row>
    <row r="456" spans="1:29" ht="20.100000000000001" customHeight="1" x14ac:dyDescent="0.15">
      <c r="A456" s="108"/>
      <c r="B456" s="108"/>
      <c r="C456" s="114" t="s">
        <v>354</v>
      </c>
      <c r="D456" s="293">
        <f>SUM(N457:N459)</f>
        <v>9847800</v>
      </c>
      <c r="E456" s="293">
        <v>4000000</v>
      </c>
      <c r="F456" s="293">
        <f>SUM(D456-E456)</f>
        <v>5847800</v>
      </c>
      <c r="G456" s="292"/>
      <c r="H456" s="393"/>
      <c r="I456" s="392"/>
      <c r="J456" s="392"/>
      <c r="K456" s="392"/>
      <c r="L456" s="392"/>
      <c r="M456" s="392"/>
      <c r="N456" s="391"/>
      <c r="O456" s="293">
        <f t="shared" ref="O456:Y456" si="202">SUM(O457:O459)</f>
        <v>9847800</v>
      </c>
      <c r="P456" s="293">
        <f t="shared" si="202"/>
        <v>0</v>
      </c>
      <c r="Q456" s="293">
        <f t="shared" si="202"/>
        <v>2016600</v>
      </c>
      <c r="R456" s="293">
        <f t="shared" si="202"/>
        <v>5279300</v>
      </c>
      <c r="S456" s="293">
        <f t="shared" si="202"/>
        <v>2551900</v>
      </c>
      <c r="T456" s="293">
        <f t="shared" si="202"/>
        <v>0</v>
      </c>
      <c r="U456" s="293">
        <f t="shared" si="202"/>
        <v>9847800</v>
      </c>
      <c r="V456" s="293">
        <f t="shared" si="202"/>
        <v>0</v>
      </c>
      <c r="W456" s="293">
        <f t="shared" si="202"/>
        <v>0</v>
      </c>
      <c r="X456" s="293">
        <f t="shared" si="202"/>
        <v>0</v>
      </c>
      <c r="Y456" s="293">
        <f t="shared" si="202"/>
        <v>9847800</v>
      </c>
      <c r="Z456" s="140"/>
      <c r="AA456" s="140"/>
      <c r="AB456" s="140"/>
      <c r="AC456" s="627"/>
    </row>
    <row r="457" spans="1:29" ht="20.100000000000001" customHeight="1" x14ac:dyDescent="0.15">
      <c r="A457" s="108"/>
      <c r="B457" s="108"/>
      <c r="C457" s="112"/>
      <c r="D457" s="286"/>
      <c r="E457" s="286"/>
      <c r="F457" s="286"/>
      <c r="G457" s="285" t="s">
        <v>486</v>
      </c>
      <c r="H457" s="217">
        <v>1562900</v>
      </c>
      <c r="I457" s="334" t="s">
        <v>22</v>
      </c>
      <c r="J457" s="332">
        <v>2</v>
      </c>
      <c r="K457" s="334"/>
      <c r="L457" s="331"/>
      <c r="M457" s="220" t="s">
        <v>24</v>
      </c>
      <c r="N457" s="217">
        <f>SUM(H457*J457)</f>
        <v>3125800</v>
      </c>
      <c r="O457" s="267">
        <v>3125800</v>
      </c>
      <c r="P457" s="267">
        <f>N457-O457</f>
        <v>0</v>
      </c>
      <c r="Q457" s="267">
        <f>IF(AA457="국비100%",N457*100%,IF(AA457="시도비100%",N457*0%,IF(AA457="시군구비100%",N457*0%,IF(AA457="국비30%, 시도비70%",N457*30%,IF(AA457="국비30%, 시도비20%, 시군구비50%",N457*30%,IF(AA457="국비50%, 시도비50%",N457*50%,IF(AA457="시도비50%, 시군구비50%",N457*0%,IF(AA457="국비30%, 시도비35%, 시군구비35%",N457*30%))))))))</f>
        <v>0</v>
      </c>
      <c r="R457" s="267">
        <f>IF(AA457="국비100%",N457*0%,IF(AA457="시도비100%",N457*100%,IF(AA457="시군구비100%",N457*0%,IF(AA457="국비30%, 시도비70%",N457*70%,IF(AA457="국비30%, 시도비20%, 시군구비50%",N457*20%,IF(AA457="국비50%, 시도비50%",N457*50%,IF(AA457="시도비50%, 시군구비50%",N457*50%,IF(AA457="국비30%, 시도비35%, 시군구비35%",N457*35%))))))))</f>
        <v>1562900</v>
      </c>
      <c r="S457" s="267">
        <f>IF(AA457="국비100%",N457*0%,IF(AA457="시도비100%",N457*0%,IF(AA457="시군구비100%",N457*100%,IF(AA457="국비30%, 시도비70%",N457*0%,IF(AA457="국비30%, 시도비20%, 시군구비50%",N457*50%,IF(AA457="국비50%, 시도비50%",N457*0%,IF(AA457="시도비50%, 시군구비50%",N457*50%,IF(AA457="국비30%, 시도비35%, 시군구비35%",N457*35%))))))))</f>
        <v>1562900</v>
      </c>
      <c r="T457" s="267">
        <f>IF(AA457="기타보조금",N457*100%,N457*0%)</f>
        <v>0</v>
      </c>
      <c r="U457" s="267">
        <f>SUM(Q457:T457)</f>
        <v>3125800</v>
      </c>
      <c r="V457" s="267">
        <f>IF(AA457="자부담",N457*100%,N457*0%)</f>
        <v>0</v>
      </c>
      <c r="W457" s="267">
        <f>IF(AA457="후원금",N457*100%,N457*0%)</f>
        <v>0</v>
      </c>
      <c r="X457" s="267">
        <f>IF(AA457="수익사업",N457*100%,N457*0%)</f>
        <v>0</v>
      </c>
      <c r="Y457" s="755">
        <f>SUM(U457:X457)</f>
        <v>3125800</v>
      </c>
      <c r="Z457" s="274" t="s">
        <v>290</v>
      </c>
      <c r="AA457" s="268" t="s">
        <v>180</v>
      </c>
      <c r="AB457" s="274" t="s">
        <v>23</v>
      </c>
      <c r="AC457" s="257" t="s">
        <v>637</v>
      </c>
    </row>
    <row r="458" spans="1:29" ht="20.100000000000001" customHeight="1" x14ac:dyDescent="0.15">
      <c r="A458" s="108"/>
      <c r="B458" s="108"/>
      <c r="C458" s="108"/>
      <c r="D458" s="267"/>
      <c r="E458" s="267"/>
      <c r="F458" s="267"/>
      <c r="G458" s="273"/>
      <c r="H458" s="217">
        <v>989000</v>
      </c>
      <c r="I458" s="334" t="s">
        <v>22</v>
      </c>
      <c r="J458" s="332">
        <v>2</v>
      </c>
      <c r="K458" s="334"/>
      <c r="L458" s="331"/>
      <c r="M458" s="220" t="s">
        <v>24</v>
      </c>
      <c r="N458" s="217">
        <f>SUM(H458*J458)</f>
        <v>1978000</v>
      </c>
      <c r="O458" s="267">
        <v>1978000</v>
      </c>
      <c r="P458" s="267">
        <f>N458-O458</f>
        <v>0</v>
      </c>
      <c r="Q458" s="267">
        <f>IF(AA458="국비100%",N458*100%,IF(AA458="시도비100%",N458*0%,IF(AA458="시군구비100%",N458*0%,IF(AA458="국비30%, 시도비70%",N458*30%,IF(AA458="국비30%, 시도비20%, 시군구비50%",N458*30%,IF(AA458="국비50%, 시도비50%",N458*50%,IF(AA458="시도비50%, 시군구비50%",N458*0%,IF(AA458="국비30%, 시도비35%, 시군구비35%",N458*30%))))))))</f>
        <v>593400</v>
      </c>
      <c r="R458" s="267">
        <f>IF(AA458="국비100%",N458*0%,IF(AA458="시도비100%",N458*100%,IF(AA458="시군구비100%",N458*0%,IF(AA458="국비30%, 시도비70%",N458*70%,IF(AA458="국비30%, 시도비20%, 시군구비50%",N458*20%,IF(AA458="국비50%, 시도비50%",N458*50%,IF(AA458="시도비50%, 시군구비50%",N458*50%,IF(AA458="국비30%, 시도비35%, 시군구비35%",N458*35%))))))))</f>
        <v>395600</v>
      </c>
      <c r="S458" s="267">
        <f>IF(AA458="국비100%",N458*0%,IF(AA458="시도비100%",N458*0%,IF(AA458="시군구비100%",N458*100%,IF(AA458="국비30%, 시도비70%",N458*0%,IF(AA458="국비30%, 시도비20%, 시군구비50%",N458*50%,IF(AA458="국비50%, 시도비50%",N458*0%,IF(AA458="시도비50%, 시군구비50%",N458*50%,IF(AA458="국비30%, 시도비35%, 시군구비35%",N458*35%))))))))</f>
        <v>989000</v>
      </c>
      <c r="T458" s="267">
        <f>IF(AA458="기타보조금",N458*100%,N458*0%)</f>
        <v>0</v>
      </c>
      <c r="U458" s="267">
        <f>SUM(Q458:T458)</f>
        <v>1978000</v>
      </c>
      <c r="V458" s="267">
        <f>IF(AA458="자부담",N458*100%,N458*0%)</f>
        <v>0</v>
      </c>
      <c r="W458" s="267">
        <f>IF(AA458="후원금",N458*100%,N458*0%)</f>
        <v>0</v>
      </c>
      <c r="X458" s="267">
        <f>IF(AA458="수익사업",N458*100%,N458*0%)</f>
        <v>0</v>
      </c>
      <c r="Y458" s="755">
        <f>SUM(U458:X458)</f>
        <v>1978000</v>
      </c>
      <c r="Z458" s="274" t="s">
        <v>443</v>
      </c>
      <c r="AA458" s="268" t="s">
        <v>597</v>
      </c>
      <c r="AB458" s="274" t="s">
        <v>23</v>
      </c>
      <c r="AC458" s="257" t="s">
        <v>637</v>
      </c>
    </row>
    <row r="459" spans="1:29" ht="20.100000000000001" customHeight="1" x14ac:dyDescent="0.15">
      <c r="A459" s="108"/>
      <c r="B459" s="108"/>
      <c r="C459" s="108"/>
      <c r="D459" s="267"/>
      <c r="E459" s="267"/>
      <c r="F459" s="267"/>
      <c r="G459" s="298"/>
      <c r="H459" s="343">
        <v>2372000</v>
      </c>
      <c r="I459" s="629" t="s">
        <v>22</v>
      </c>
      <c r="J459" s="709">
        <v>2</v>
      </c>
      <c r="K459" s="629"/>
      <c r="L459" s="706"/>
      <c r="M459" s="631" t="s">
        <v>24</v>
      </c>
      <c r="N459" s="343">
        <f>SUM(H459*J459)</f>
        <v>4744000</v>
      </c>
      <c r="O459" s="299">
        <v>4744000</v>
      </c>
      <c r="P459" s="394">
        <f>N459-O459</f>
        <v>0</v>
      </c>
      <c r="Q459" s="267">
        <f>IF(AA459="국비100%",N459*100%,IF(AA459="시도비100%",N459*0%,IF(AA459="시군구비100%",N459*0%,IF(AA459="국비30%, 시도비70%",N459*30%,IF(AA459="국비30%, 시도비20%, 시군구비50%",N459*30%,IF(AA459="국비50%, 시도비50%",N459*50%,IF(AA459="시도비50%, 시군구비50%",N459*0%,IF(AA459="국비30%, 시도비35%, 시군구비35%",N459*30%))))))))</f>
        <v>1423200</v>
      </c>
      <c r="R459" s="267">
        <f>IF(AA459="국비100%",N459*0%,IF(AA459="시도비100%",N459*100%,IF(AA459="시군구비100%",N459*0%,IF(AA459="국비30%, 시도비70%",N459*70%,IF(AA459="국비30%, 시도비20%, 시군구비50%",N459*20%,IF(AA459="국비50%, 시도비50%",N459*50%,IF(AA459="시도비50%, 시군구비50%",N459*50%,IF(AA459="국비30%, 시도비35%, 시군구비35%",N459*35%))))))))</f>
        <v>3320800</v>
      </c>
      <c r="S459" s="267">
        <f>IF(AA459="국비100%",N459*0%,IF(AA459="시도비100%",N459*0%,IF(AA459="시군구비100%",N459*100%,IF(AA459="국비30%, 시도비70%",N459*0%,IF(AA459="국비30%, 시도비20%, 시군구비50%",N459*50%,IF(AA459="국비50%, 시도비50%",N459*0%,IF(AA459="시도비50%, 시군구비50%",N459*50%,IF(AA459="국비30%, 시도비35%, 시군구비35%",N459*35%))))))))</f>
        <v>0</v>
      </c>
      <c r="T459" s="267">
        <f>IF(AA459="기타보조금",N459*100%,N459*0%)</f>
        <v>0</v>
      </c>
      <c r="U459" s="267">
        <f>SUM(Q459:T459)</f>
        <v>4744000</v>
      </c>
      <c r="V459" s="267">
        <f>IF(AA459="자부담",N459*100%,N459*0%)</f>
        <v>0</v>
      </c>
      <c r="W459" s="267">
        <f>IF(AA459="후원금",N459*100%,N459*0%)</f>
        <v>0</v>
      </c>
      <c r="X459" s="267">
        <f>IF(AA459="수익사업",N459*100%,N459*0%)</f>
        <v>0</v>
      </c>
      <c r="Y459" s="755">
        <f>SUM(U459:X459)</f>
        <v>4744000</v>
      </c>
      <c r="Z459" s="268" t="s">
        <v>299</v>
      </c>
      <c r="AA459" s="274" t="s">
        <v>81</v>
      </c>
      <c r="AB459" s="274" t="s">
        <v>23</v>
      </c>
      <c r="AC459" s="257" t="s">
        <v>638</v>
      </c>
    </row>
    <row r="460" spans="1:29" ht="20.100000000000001" customHeight="1" x14ac:dyDescent="0.15">
      <c r="A460" s="108"/>
      <c r="B460" s="108"/>
      <c r="C460" s="114" t="s">
        <v>345</v>
      </c>
      <c r="D460" s="293">
        <f>SUM(N461:N461)</f>
        <v>1302400</v>
      </c>
      <c r="E460" s="293">
        <v>2000000</v>
      </c>
      <c r="F460" s="293">
        <f>SUM(D460-E460)</f>
        <v>-697600</v>
      </c>
      <c r="G460" s="292"/>
      <c r="H460" s="393"/>
      <c r="I460" s="392"/>
      <c r="J460" s="392"/>
      <c r="K460" s="392"/>
      <c r="L460" s="392"/>
      <c r="M460" s="392"/>
      <c r="N460" s="391"/>
      <c r="O460" s="293">
        <f t="shared" ref="O460:Y460" si="203">SUM(O461:O461)</f>
        <v>642400</v>
      </c>
      <c r="P460" s="293">
        <f t="shared" si="203"/>
        <v>660000</v>
      </c>
      <c r="Q460" s="293">
        <f t="shared" si="203"/>
        <v>0</v>
      </c>
      <c r="R460" s="293">
        <f t="shared" si="203"/>
        <v>651200</v>
      </c>
      <c r="S460" s="293">
        <f t="shared" si="203"/>
        <v>651200</v>
      </c>
      <c r="T460" s="293">
        <f t="shared" si="203"/>
        <v>0</v>
      </c>
      <c r="U460" s="293">
        <f t="shared" si="203"/>
        <v>1302400</v>
      </c>
      <c r="V460" s="293">
        <f t="shared" si="203"/>
        <v>0</v>
      </c>
      <c r="W460" s="293">
        <f t="shared" si="203"/>
        <v>0</v>
      </c>
      <c r="X460" s="293">
        <f t="shared" si="203"/>
        <v>0</v>
      </c>
      <c r="Y460" s="293">
        <f t="shared" si="203"/>
        <v>1302400</v>
      </c>
      <c r="Z460" s="390"/>
      <c r="AA460" s="390"/>
      <c r="AB460" s="390"/>
      <c r="AC460" s="627"/>
    </row>
    <row r="461" spans="1:29" ht="20.100000000000001" customHeight="1" x14ac:dyDescent="0.15">
      <c r="A461" s="108"/>
      <c r="B461" s="108"/>
      <c r="C461" s="112"/>
      <c r="D461" s="267"/>
      <c r="E461" s="267"/>
      <c r="F461" s="267"/>
      <c r="G461" s="285" t="s">
        <v>298</v>
      </c>
      <c r="H461" s="244">
        <v>325600</v>
      </c>
      <c r="I461" s="371" t="s">
        <v>22</v>
      </c>
      <c r="J461" s="110">
        <v>4</v>
      </c>
      <c r="K461" s="371"/>
      <c r="L461" s="369"/>
      <c r="M461" s="245" t="s">
        <v>24</v>
      </c>
      <c r="N461" s="244">
        <f>SUM(H461*J461)</f>
        <v>1302400</v>
      </c>
      <c r="O461" s="286">
        <v>642400</v>
      </c>
      <c r="P461" s="286">
        <f>N461-O461</f>
        <v>660000</v>
      </c>
      <c r="Q461" s="286">
        <f>IF(AA461="국비100%",N461*100%,IF(AA461="시도비100%",N461*0%,IF(AA461="시군구비100%",N461*0%,IF(AA461="국비30%, 시도비70%",N461*30%,IF(AA461="국비30%, 시도비20%, 시군구비50%",N461*30%,IF(AA461="국비50%, 시도비50%",N461*50%,IF(AA461="시도비50%, 시군구비50%",N461*0%,IF(AA461="국비30%, 시도비35%, 시군구비35%",N461*30%))))))))</f>
        <v>0</v>
      </c>
      <c r="R461" s="286">
        <f>IF(AA461="국비100%",N461*0%,IF(AA461="시도비100%",N461*100%,IF(AA461="시군구비100%",N461*0%,IF(AA461="국비30%, 시도비70%",N461*70%,IF(AA461="국비30%, 시도비20%, 시군구비50%",N461*20%,IF(AA461="국비50%, 시도비50%",N461*50%,IF(AA461="시도비50%, 시군구비50%",N461*50%,IF(AA461="국비30%, 시도비35%, 시군구비35%",N461*35%))))))))</f>
        <v>651200</v>
      </c>
      <c r="S461" s="286">
        <f>IF(AA461="국비100%",N461*0%,IF(AA461="시도비100%",N461*0%,IF(AA461="시군구비100%",N461*100%,IF(AA461="국비30%, 시도비70%",N461*0%,IF(AA461="국비30%, 시도비20%, 시군구비50%",N461*50%,IF(AA461="국비50%, 시도비50%",N461*0%,IF(AA461="시도비50%, 시군구비50%",N461*50%,IF(AA461="국비30%, 시도비35%, 시군구비35%",N461*35%))))))))</f>
        <v>651200</v>
      </c>
      <c r="T461" s="286">
        <f>IF(AA461="기타보조금",N461*100%,N461*0%)</f>
        <v>0</v>
      </c>
      <c r="U461" s="286">
        <f>SUM(Q461:T461)</f>
        <v>1302400</v>
      </c>
      <c r="V461" s="286">
        <f>IF(AA461="자부담",N461*100%,N461*0%)</f>
        <v>0</v>
      </c>
      <c r="W461" s="286">
        <f>IF(AA461="후원금",N461*100%,N461*0%)</f>
        <v>0</v>
      </c>
      <c r="X461" s="286">
        <f>IF(AA461="수익사업",N461*100%,N461*0%)</f>
        <v>0</v>
      </c>
      <c r="Y461" s="756">
        <f>SUM(U461:X461)</f>
        <v>1302400</v>
      </c>
      <c r="Z461" s="274" t="s">
        <v>290</v>
      </c>
      <c r="AA461" s="268" t="s">
        <v>180</v>
      </c>
      <c r="AB461" s="274" t="s">
        <v>23</v>
      </c>
      <c r="AC461" s="257" t="s">
        <v>637</v>
      </c>
    </row>
    <row r="462" spans="1:29" ht="20.100000000000001" customHeight="1" x14ac:dyDescent="0.15">
      <c r="A462" s="782" t="s">
        <v>450</v>
      </c>
      <c r="B462" s="901" t="s">
        <v>21</v>
      </c>
      <c r="C462" s="902"/>
      <c r="D462" s="316">
        <f>SUM(D463+D609+D640+D644+D675+D697+D734+D903)</f>
        <v>3543122220.98101</v>
      </c>
      <c r="E462" s="316">
        <f>SUM(E463+E609+E640+E644+E675+E697+E734+E903)</f>
        <v>4084587010</v>
      </c>
      <c r="F462" s="316">
        <f>SUM(F463+F609+F640+F644+F675+F697+F734+F903)</f>
        <v>-541464789.01899004</v>
      </c>
      <c r="G462" s="148"/>
      <c r="H462" s="72"/>
      <c r="I462" s="73"/>
      <c r="J462" s="73"/>
      <c r="K462" s="72"/>
      <c r="L462" s="73"/>
      <c r="M462" s="72"/>
      <c r="N462" s="315"/>
      <c r="O462" s="316">
        <f t="shared" ref="O462:Y462" si="204">SUM(O463+O609+O640+O644+O675+O697+O734+O903)</f>
        <v>2347671126</v>
      </c>
      <c r="P462" s="316">
        <f t="shared" si="204"/>
        <v>1195451094.98101</v>
      </c>
      <c r="Q462" s="316">
        <f t="shared" si="204"/>
        <v>773720402.10000002</v>
      </c>
      <c r="R462" s="316">
        <f t="shared" si="204"/>
        <v>1024641871.4</v>
      </c>
      <c r="S462" s="316">
        <f t="shared" si="204"/>
        <v>900903523.5</v>
      </c>
      <c r="T462" s="316">
        <f t="shared" si="204"/>
        <v>16577110</v>
      </c>
      <c r="U462" s="316">
        <f t="shared" si="204"/>
        <v>2715842907</v>
      </c>
      <c r="V462" s="316">
        <f t="shared" si="204"/>
        <v>821100</v>
      </c>
      <c r="W462" s="316">
        <f t="shared" si="204"/>
        <v>5370000</v>
      </c>
      <c r="X462" s="316">
        <f t="shared" si="204"/>
        <v>821088213.98100996</v>
      </c>
      <c r="Y462" s="316">
        <f t="shared" si="204"/>
        <v>3543122220.98101</v>
      </c>
      <c r="Z462" s="313"/>
      <c r="AA462" s="313"/>
      <c r="AB462" s="313"/>
      <c r="AC462" s="627"/>
    </row>
    <row r="463" spans="1:29" ht="20.100000000000001" customHeight="1" x14ac:dyDescent="0.15">
      <c r="A463" s="783"/>
      <c r="B463" s="779" t="s">
        <v>213</v>
      </c>
      <c r="C463" s="113" t="s">
        <v>11</v>
      </c>
      <c r="D463" s="293">
        <f>SUM(D464+D536+D544)</f>
        <v>52224757</v>
      </c>
      <c r="E463" s="293">
        <f>SUM(E464+E536+E544)</f>
        <v>60267450</v>
      </c>
      <c r="F463" s="293">
        <f>SUM(F464+F536+F544)</f>
        <v>-8042693</v>
      </c>
      <c r="G463" s="292"/>
      <c r="H463" s="290"/>
      <c r="I463" s="290"/>
      <c r="J463" s="290"/>
      <c r="K463" s="290"/>
      <c r="L463" s="290"/>
      <c r="M463" s="290"/>
      <c r="N463" s="289"/>
      <c r="O463" s="293">
        <f t="shared" ref="O463:Y463" si="205">SUM(O464+O536+O544)</f>
        <v>41982880</v>
      </c>
      <c r="P463" s="293">
        <f t="shared" si="205"/>
        <v>10241877</v>
      </c>
      <c r="Q463" s="293">
        <f t="shared" si="205"/>
        <v>14637707.1</v>
      </c>
      <c r="R463" s="293">
        <f t="shared" si="205"/>
        <v>15284471.4</v>
      </c>
      <c r="S463" s="293">
        <f t="shared" si="205"/>
        <v>18870178.5</v>
      </c>
      <c r="T463" s="293">
        <f t="shared" si="205"/>
        <v>0</v>
      </c>
      <c r="U463" s="293">
        <f t="shared" si="205"/>
        <v>48792357</v>
      </c>
      <c r="V463" s="293">
        <f t="shared" si="205"/>
        <v>0</v>
      </c>
      <c r="W463" s="293">
        <f t="shared" si="205"/>
        <v>2200000</v>
      </c>
      <c r="X463" s="293">
        <f t="shared" si="205"/>
        <v>1232400</v>
      </c>
      <c r="Y463" s="293">
        <f t="shared" si="205"/>
        <v>52224757</v>
      </c>
      <c r="Z463" s="287"/>
      <c r="AA463" s="287"/>
      <c r="AB463" s="287"/>
      <c r="AC463" s="627"/>
    </row>
    <row r="464" spans="1:29" ht="20.100000000000001" customHeight="1" x14ac:dyDescent="0.15">
      <c r="A464" s="783"/>
      <c r="B464" s="784"/>
      <c r="C464" s="779" t="s">
        <v>325</v>
      </c>
      <c r="D464" s="293">
        <f>SUM(N465:N535)</f>
        <v>22692790</v>
      </c>
      <c r="E464" s="293">
        <v>36633000</v>
      </c>
      <c r="F464" s="293">
        <f>SUM(D464-E464)</f>
        <v>-13940210</v>
      </c>
      <c r="G464" s="292"/>
      <c r="H464" s="290"/>
      <c r="I464" s="290"/>
      <c r="J464" s="290"/>
      <c r="K464" s="290"/>
      <c r="L464" s="290"/>
      <c r="M464" s="290"/>
      <c r="N464" s="289"/>
      <c r="O464" s="293">
        <f t="shared" ref="O464:Y464" si="206">SUM(O465:O535)</f>
        <v>18973773</v>
      </c>
      <c r="P464" s="293">
        <f t="shared" si="206"/>
        <v>3719017</v>
      </c>
      <c r="Q464" s="293">
        <f t="shared" si="206"/>
        <v>5778117</v>
      </c>
      <c r="R464" s="293">
        <f t="shared" si="206"/>
        <v>3852078</v>
      </c>
      <c r="S464" s="293">
        <f t="shared" si="206"/>
        <v>9630195</v>
      </c>
      <c r="T464" s="293">
        <f t="shared" si="206"/>
        <v>0</v>
      </c>
      <c r="U464" s="293">
        <f t="shared" si="206"/>
        <v>19260390</v>
      </c>
      <c r="V464" s="293">
        <f t="shared" si="206"/>
        <v>0</v>
      </c>
      <c r="W464" s="293">
        <f t="shared" si="206"/>
        <v>2200000</v>
      </c>
      <c r="X464" s="293">
        <f t="shared" si="206"/>
        <v>1232400</v>
      </c>
      <c r="Y464" s="293">
        <f t="shared" si="206"/>
        <v>22692790</v>
      </c>
      <c r="Z464" s="288"/>
      <c r="AA464" s="287"/>
      <c r="AB464" s="287"/>
      <c r="AC464" s="627"/>
    </row>
    <row r="465" spans="1:29" ht="20.100000000000001" customHeight="1" x14ac:dyDescent="0.15">
      <c r="A465" s="783"/>
      <c r="B465" s="783"/>
      <c r="C465" s="783"/>
      <c r="D465" s="267"/>
      <c r="E465" s="267"/>
      <c r="F465" s="267"/>
      <c r="G465" s="650" t="s">
        <v>418</v>
      </c>
      <c r="H465" s="644"/>
      <c r="I465" s="643"/>
      <c r="J465" s="643"/>
      <c r="K465" s="623"/>
      <c r="L465" s="643"/>
      <c r="M465" s="623"/>
      <c r="N465" s="319"/>
      <c r="O465" s="352"/>
      <c r="P465" s="286"/>
      <c r="Q465" s="286"/>
      <c r="R465" s="286"/>
      <c r="S465" s="286"/>
      <c r="T465" s="286"/>
      <c r="U465" s="286"/>
      <c r="V465" s="286"/>
      <c r="W465" s="286"/>
      <c r="X465" s="286"/>
      <c r="Y465" s="756"/>
      <c r="Z465" s="311"/>
      <c r="AA465" s="312"/>
      <c r="AB465" s="311"/>
    </row>
    <row r="466" spans="1:29" ht="20.100000000000001" customHeight="1" x14ac:dyDescent="0.15">
      <c r="A466" s="783"/>
      <c r="B466" s="783"/>
      <c r="C466" s="783"/>
      <c r="D466" s="267"/>
      <c r="E466" s="267"/>
      <c r="F466" s="267"/>
      <c r="G466" s="650" t="s">
        <v>202</v>
      </c>
      <c r="H466" s="623"/>
      <c r="I466" s="672"/>
      <c r="J466" s="672"/>
      <c r="K466" s="672"/>
      <c r="L466" s="643"/>
      <c r="M466" s="623"/>
      <c r="N466" s="387"/>
      <c r="O466" s="277"/>
      <c r="P466" s="267"/>
      <c r="Q466" s="267"/>
      <c r="R466" s="267"/>
      <c r="S466" s="267"/>
      <c r="T466" s="267"/>
      <c r="U466" s="267"/>
      <c r="V466" s="267"/>
      <c r="W466" s="267"/>
      <c r="X466" s="267"/>
      <c r="Y466" s="755"/>
      <c r="Z466" s="274"/>
      <c r="AA466" s="268"/>
      <c r="AB466" s="274"/>
    </row>
    <row r="467" spans="1:29" ht="20.100000000000001" customHeight="1" x14ac:dyDescent="0.15">
      <c r="A467" s="783"/>
      <c r="B467" s="783"/>
      <c r="C467" s="783"/>
      <c r="D467" s="267"/>
      <c r="E467" s="267"/>
      <c r="F467" s="267"/>
      <c r="G467" s="156" t="s">
        <v>392</v>
      </c>
      <c r="H467" s="644">
        <v>150000</v>
      </c>
      <c r="I467" s="643" t="s">
        <v>22</v>
      </c>
      <c r="J467" s="641">
        <v>2</v>
      </c>
      <c r="K467" s="643" t="s">
        <v>22</v>
      </c>
      <c r="L467" s="646">
        <v>2</v>
      </c>
      <c r="M467" s="621" t="s">
        <v>24</v>
      </c>
      <c r="N467" s="159">
        <f>SUM(H467*L467*J467)</f>
        <v>600000</v>
      </c>
      <c r="O467" s="277">
        <v>600000</v>
      </c>
      <c r="P467" s="267">
        <f>N467-O467</f>
        <v>0</v>
      </c>
      <c r="Q467" s="267">
        <f>IF(AA467="국비100%",N467*100%,IF(AA467="시도비100%",N467*0%,IF(AA467="시군구비100%",N467*0%,IF(AA467="국비30%, 시도비70%",N467*30%,IF(AA467="국비30%, 시도비20%, 시군구비50%",N467*30%,IF(AA467="국비50%, 시도비50%",N467*50%,IF(AA467="시도비50%, 시군구비50%",N467*0%,IF(AA467="국비30%, 시도비35%, 시군구비35%",N467*30%))))))))</f>
        <v>180000</v>
      </c>
      <c r="R467" s="267">
        <f>IF(AA467="국비100%",N467*0%,IF(AA467="시도비100%",N467*100%,IF(AA467="시군구비100%",N467*0%,IF(AA467="국비30%, 시도비70%",N467*70%,IF(AA467="국비30%, 시도비20%, 시군구비50%",N467*20%,IF(AA467="국비50%, 시도비50%",N467*50%,IF(AA467="시도비50%, 시군구비50%",N467*50%,IF(AA467="국비30%, 시도비35%, 시군구비35%",N467*35%))))))))</f>
        <v>120000</v>
      </c>
      <c r="S467" s="267">
        <f>IF(AA467="국비100%",N467*0%,IF(AA467="시도비100%",N467*0%,IF(AA467="시군구비100%",N467*100%,IF(AA467="국비30%, 시도비70%",N467*0%,IF(AA467="국비30%, 시도비20%, 시군구비50%",N467*50%,IF(AA467="국비50%, 시도비50%",N467*0%,IF(AA467="시도비50%, 시군구비50%",N467*50%,IF(AA467="국비30%, 시도비35%, 시군구비35%",N467*35%))))))))</f>
        <v>300000</v>
      </c>
      <c r="T467" s="267">
        <f>IF(AA467="기타보조금",N467*100%,N467*0%)</f>
        <v>0</v>
      </c>
      <c r="U467" s="267">
        <f>SUM(Q467:T467)</f>
        <v>600000</v>
      </c>
      <c r="V467" s="267">
        <f>IF(AA467="자부담",N467*100%,N467*0%)</f>
        <v>0</v>
      </c>
      <c r="W467" s="267">
        <f>IF(AA467="후원금",N467*100%,N467*0%)</f>
        <v>0</v>
      </c>
      <c r="X467" s="267">
        <f>IF(AA467="수익사업",N467*100%,N467*0%)</f>
        <v>0</v>
      </c>
      <c r="Y467" s="755">
        <f>SUM(U467:X467)</f>
        <v>600000</v>
      </c>
      <c r="Z467" s="274" t="s">
        <v>443</v>
      </c>
      <c r="AA467" s="268" t="s">
        <v>597</v>
      </c>
      <c r="AB467" s="274" t="s">
        <v>23</v>
      </c>
      <c r="AC467" s="257" t="s">
        <v>637</v>
      </c>
    </row>
    <row r="468" spans="1:29" ht="20.100000000000001" customHeight="1" x14ac:dyDescent="0.15">
      <c r="A468" s="783"/>
      <c r="B468" s="783"/>
      <c r="C468" s="783"/>
      <c r="D468" s="267"/>
      <c r="E468" s="267"/>
      <c r="F468" s="267"/>
      <c r="G468" s="155" t="s">
        <v>252</v>
      </c>
      <c r="H468" s="644">
        <v>8210</v>
      </c>
      <c r="I468" s="643" t="s">
        <v>22</v>
      </c>
      <c r="J468" s="641">
        <v>2</v>
      </c>
      <c r="K468" s="643" t="s">
        <v>22</v>
      </c>
      <c r="L468" s="646">
        <v>10</v>
      </c>
      <c r="M468" s="623" t="s">
        <v>24</v>
      </c>
      <c r="N468" s="159">
        <f>SUM(H468*L468*J468)</f>
        <v>164200</v>
      </c>
      <c r="O468" s="277">
        <v>164200</v>
      </c>
      <c r="P468" s="267">
        <f>N468-O468</f>
        <v>0</v>
      </c>
      <c r="Q468" s="267">
        <f>IF(AA468="국비100%",N468*100%,IF(AA468="시도비100%",N468*0%,IF(AA468="시군구비100%",N468*0%,IF(AA468="국비30%, 시도비70%",N468*30%,IF(AA468="국비30%, 시도비20%, 시군구비50%",N468*30%,IF(AA468="국비50%, 시도비50%",N468*50%,IF(AA468="시도비50%, 시군구비50%",N468*0%,IF(AA468="국비30%, 시도비35%, 시군구비35%",N468*30%))))))))</f>
        <v>49260</v>
      </c>
      <c r="R468" s="267">
        <f>IF(AA468="국비100%",N468*0%,IF(AA468="시도비100%",N468*100%,IF(AA468="시군구비100%",N468*0%,IF(AA468="국비30%, 시도비70%",N468*70%,IF(AA468="국비30%, 시도비20%, 시군구비50%",N468*20%,IF(AA468="국비50%, 시도비50%",N468*50%,IF(AA468="시도비50%, 시군구비50%",N468*50%,IF(AA468="국비30%, 시도비35%, 시군구비35%",N468*35%))))))))</f>
        <v>32840</v>
      </c>
      <c r="S468" s="267">
        <f>IF(AA468="국비100%",N468*0%,IF(AA468="시도비100%",N468*0%,IF(AA468="시군구비100%",N468*100%,IF(AA468="국비30%, 시도비70%",N468*0%,IF(AA468="국비30%, 시도비20%, 시군구비50%",N468*50%,IF(AA468="국비50%, 시도비50%",N468*0%,IF(AA468="시도비50%, 시군구비50%",N468*50%,IF(AA468="국비30%, 시도비35%, 시군구비35%",N468*35%))))))))</f>
        <v>82100</v>
      </c>
      <c r="T468" s="267">
        <f>IF(AA468="기타보조금",N468*100%,N468*0%)</f>
        <v>0</v>
      </c>
      <c r="U468" s="267">
        <f>SUM(Q468:T468)</f>
        <v>164200</v>
      </c>
      <c r="V468" s="267">
        <f>IF(AA468="자부담",N468*100%,N468*0%)</f>
        <v>0</v>
      </c>
      <c r="W468" s="267">
        <f>IF(AA468="후원금",N468*100%,N468*0%)</f>
        <v>0</v>
      </c>
      <c r="X468" s="267">
        <f>IF(AA468="수익사업",N468*100%,N468*0%)</f>
        <v>0</v>
      </c>
      <c r="Y468" s="755">
        <f>SUM(U468:X468)</f>
        <v>164200</v>
      </c>
      <c r="Z468" s="274" t="s">
        <v>443</v>
      </c>
      <c r="AA468" s="268" t="s">
        <v>597</v>
      </c>
      <c r="AB468" s="274" t="s">
        <v>23</v>
      </c>
      <c r="AC468" s="257" t="s">
        <v>637</v>
      </c>
    </row>
    <row r="469" spans="1:29" ht="20.100000000000001" customHeight="1" x14ac:dyDescent="0.15">
      <c r="A469" s="783"/>
      <c r="B469" s="783"/>
      <c r="C469" s="783"/>
      <c r="D469" s="267"/>
      <c r="E469" s="267"/>
      <c r="F469" s="267"/>
      <c r="G469" s="155" t="s">
        <v>257</v>
      </c>
      <c r="H469" s="644">
        <v>4000</v>
      </c>
      <c r="I469" s="643" t="s">
        <v>22</v>
      </c>
      <c r="J469" s="641">
        <v>2</v>
      </c>
      <c r="K469" s="643" t="s">
        <v>22</v>
      </c>
      <c r="L469" s="646">
        <v>10</v>
      </c>
      <c r="M469" s="623" t="s">
        <v>24</v>
      </c>
      <c r="N469" s="159">
        <f>SUM(H469*L469*J469)</f>
        <v>80000</v>
      </c>
      <c r="O469" s="277">
        <v>80000</v>
      </c>
      <c r="P469" s="267">
        <f>N469-O469</f>
        <v>0</v>
      </c>
      <c r="Q469" s="267">
        <f>IF(AA469="국비100%",N469*100%,IF(AA469="시도비100%",N469*0%,IF(AA469="시군구비100%",N469*0%,IF(AA469="국비30%, 시도비70%",N469*30%,IF(AA469="국비30%, 시도비20%, 시군구비50%",N469*30%,IF(AA469="국비50%, 시도비50%",N469*50%,IF(AA469="시도비50%, 시군구비50%",N469*0%,IF(AA469="국비30%, 시도비35%, 시군구비35%",N469*30%))))))))</f>
        <v>24000</v>
      </c>
      <c r="R469" s="267">
        <f>IF(AA469="국비100%",N469*0%,IF(AA469="시도비100%",N469*100%,IF(AA469="시군구비100%",N469*0%,IF(AA469="국비30%, 시도비70%",N469*70%,IF(AA469="국비30%, 시도비20%, 시군구비50%",N469*20%,IF(AA469="국비50%, 시도비50%",N469*50%,IF(AA469="시도비50%, 시군구비50%",N469*50%,IF(AA469="국비30%, 시도비35%, 시군구비35%",N469*35%))))))))</f>
        <v>16000</v>
      </c>
      <c r="S469" s="267">
        <f>IF(AA469="국비100%",N469*0%,IF(AA469="시도비100%",N469*0%,IF(AA469="시군구비100%",N469*100%,IF(AA469="국비30%, 시도비70%",N469*0%,IF(AA469="국비30%, 시도비20%, 시군구비50%",N469*50%,IF(AA469="국비50%, 시도비50%",N469*0%,IF(AA469="시도비50%, 시군구비50%",N469*50%,IF(AA469="국비30%, 시도비35%, 시군구비35%",N469*35%))))))))</f>
        <v>40000</v>
      </c>
      <c r="T469" s="267">
        <f>IF(AA469="기타보조금",N469*100%,N469*0%)</f>
        <v>0</v>
      </c>
      <c r="U469" s="267">
        <f>SUM(Q469:T469)</f>
        <v>80000</v>
      </c>
      <c r="V469" s="267">
        <f>IF(AA469="자부담",N469*100%,N469*0%)</f>
        <v>0</v>
      </c>
      <c r="W469" s="267">
        <f>IF(AA469="후원금",N469*100%,N469*0%)</f>
        <v>0</v>
      </c>
      <c r="X469" s="267">
        <f>IF(AA469="수익사업",N469*100%,N469*0%)</f>
        <v>0</v>
      </c>
      <c r="Y469" s="755">
        <f>SUM(U469:X469)</f>
        <v>80000</v>
      </c>
      <c r="Z469" s="274" t="s">
        <v>443</v>
      </c>
      <c r="AA469" s="268" t="s">
        <v>597</v>
      </c>
      <c r="AB469" s="274" t="s">
        <v>23</v>
      </c>
      <c r="AC469" s="257" t="s">
        <v>637</v>
      </c>
    </row>
    <row r="470" spans="1:29" ht="20.100000000000001" customHeight="1" x14ac:dyDescent="0.15">
      <c r="A470" s="783"/>
      <c r="B470" s="783"/>
      <c r="C470" s="783"/>
      <c r="D470" s="267"/>
      <c r="E470" s="267"/>
      <c r="F470" s="267"/>
      <c r="G470" s="155" t="s">
        <v>402</v>
      </c>
      <c r="H470" s="644">
        <v>5000</v>
      </c>
      <c r="I470" s="643" t="s">
        <v>22</v>
      </c>
      <c r="J470" s="641">
        <v>1</v>
      </c>
      <c r="K470" s="643"/>
      <c r="L470" s="646"/>
      <c r="M470" s="621" t="s">
        <v>24</v>
      </c>
      <c r="N470" s="644">
        <f>SUM(H470*J470)</f>
        <v>5000</v>
      </c>
      <c r="O470" s="277">
        <v>5000</v>
      </c>
      <c r="P470" s="267">
        <f>N470-O470</f>
        <v>0</v>
      </c>
      <c r="Q470" s="267">
        <f>IF(AA470="국비100%",N470*100%,IF(AA470="시도비100%",N470*0%,IF(AA470="시군구비100%",N470*0%,IF(AA470="국비30%, 시도비70%",N470*30%,IF(AA470="국비30%, 시도비20%, 시군구비50%",N470*30%,IF(AA470="국비50%, 시도비50%",N470*50%,IF(AA470="시도비50%, 시군구비50%",N470*0%,IF(AA470="국비30%, 시도비35%, 시군구비35%",N470*30%))))))))</f>
        <v>1500</v>
      </c>
      <c r="R470" s="267">
        <f>IF(AA470="국비100%",N470*0%,IF(AA470="시도비100%",N470*100%,IF(AA470="시군구비100%",N470*0%,IF(AA470="국비30%, 시도비70%",N470*70%,IF(AA470="국비30%, 시도비20%, 시군구비50%",N470*20%,IF(AA470="국비50%, 시도비50%",N470*50%,IF(AA470="시도비50%, 시군구비50%",N470*50%,IF(AA470="국비30%, 시도비35%, 시군구비35%",N470*35%))))))))</f>
        <v>1000</v>
      </c>
      <c r="S470" s="267">
        <f>IF(AA470="국비100%",N470*0%,IF(AA470="시도비100%",N470*0%,IF(AA470="시군구비100%",N470*100%,IF(AA470="국비30%, 시도비70%",N470*0%,IF(AA470="국비30%, 시도비20%, 시군구비50%",N470*50%,IF(AA470="국비50%, 시도비50%",N470*0%,IF(AA470="시도비50%, 시군구비50%",N470*50%,IF(AA470="국비30%, 시도비35%, 시군구비35%",N470*35%))))))))</f>
        <v>2500</v>
      </c>
      <c r="T470" s="267">
        <f>IF(AA470="기타보조금",N470*100%,N470*0%)</f>
        <v>0</v>
      </c>
      <c r="U470" s="267">
        <f>SUM(Q470:T470)</f>
        <v>5000</v>
      </c>
      <c r="V470" s="267">
        <f>IF(AA470="자부담",N470*100%,N470*0%)</f>
        <v>0</v>
      </c>
      <c r="W470" s="267">
        <f>IF(AA470="후원금",N470*100%,N470*0%)</f>
        <v>0</v>
      </c>
      <c r="X470" s="267">
        <f>IF(AA470="수익사업",N470*100%,N470*0%)</f>
        <v>0</v>
      </c>
      <c r="Y470" s="755">
        <f>SUM(U470:X470)</f>
        <v>5000</v>
      </c>
      <c r="Z470" s="274" t="s">
        <v>443</v>
      </c>
      <c r="AA470" s="268" t="s">
        <v>597</v>
      </c>
      <c r="AB470" s="274" t="s">
        <v>23</v>
      </c>
      <c r="AC470" s="257" t="s">
        <v>637</v>
      </c>
    </row>
    <row r="471" spans="1:29" ht="20.100000000000001" customHeight="1" x14ac:dyDescent="0.15">
      <c r="A471" s="783"/>
      <c r="B471" s="783"/>
      <c r="C471" s="783"/>
      <c r="D471" s="267"/>
      <c r="E471" s="267"/>
      <c r="F471" s="267"/>
      <c r="G471" s="155" t="s">
        <v>195</v>
      </c>
      <c r="H471" s="644"/>
      <c r="I471" s="643"/>
      <c r="J471" s="646"/>
      <c r="K471" s="643"/>
      <c r="L471" s="641"/>
      <c r="M471" s="623"/>
      <c r="N471" s="159"/>
      <c r="O471" s="277"/>
      <c r="P471" s="267"/>
      <c r="Q471" s="267"/>
      <c r="R471" s="267"/>
      <c r="S471" s="267"/>
      <c r="T471" s="267"/>
      <c r="U471" s="267"/>
      <c r="V471" s="267"/>
      <c r="W471" s="267"/>
      <c r="X471" s="267"/>
      <c r="Y471" s="755"/>
      <c r="Z471" s="274"/>
      <c r="AA471" s="268"/>
      <c r="AB471" s="274"/>
    </row>
    <row r="472" spans="1:29" ht="20.100000000000001" customHeight="1" x14ac:dyDescent="0.15">
      <c r="A472" s="783"/>
      <c r="B472" s="783"/>
      <c r="C472" s="783"/>
      <c r="D472" s="267"/>
      <c r="E472" s="267"/>
      <c r="F472" s="267"/>
      <c r="G472" s="156" t="s">
        <v>392</v>
      </c>
      <c r="H472" s="644">
        <v>150000</v>
      </c>
      <c r="I472" s="643" t="s">
        <v>22</v>
      </c>
      <c r="J472" s="641">
        <v>8</v>
      </c>
      <c r="K472" s="643" t="s">
        <v>22</v>
      </c>
      <c r="L472" s="646">
        <v>1</v>
      </c>
      <c r="M472" s="621" t="s">
        <v>24</v>
      </c>
      <c r="N472" s="159">
        <f>SUM(H472*L472*J472)</f>
        <v>1200000</v>
      </c>
      <c r="O472" s="277">
        <v>1200000</v>
      </c>
      <c r="P472" s="267">
        <f>N472-O472</f>
        <v>0</v>
      </c>
      <c r="Q472" s="267">
        <f>IF(AA472="국비100%",N472*100%,IF(AA472="시도비100%",N472*0%,IF(AA472="시군구비100%",N472*0%,IF(AA472="국비30%, 시도비70%",N472*30%,IF(AA472="국비30%, 시도비20%, 시군구비50%",N472*30%,IF(AA472="국비50%, 시도비50%",N472*50%,IF(AA472="시도비50%, 시군구비50%",N472*0%,IF(AA472="국비30%, 시도비35%, 시군구비35%",N472*30%))))))))</f>
        <v>360000</v>
      </c>
      <c r="R472" s="267">
        <f>IF(AA472="국비100%",N472*0%,IF(AA472="시도비100%",N472*100%,IF(AA472="시군구비100%",N472*0%,IF(AA472="국비30%, 시도비70%",N472*70%,IF(AA472="국비30%, 시도비20%, 시군구비50%",N472*20%,IF(AA472="국비50%, 시도비50%",N472*50%,IF(AA472="시도비50%, 시군구비50%",N472*50%,IF(AA472="국비30%, 시도비35%, 시군구비35%",N472*35%))))))))</f>
        <v>240000</v>
      </c>
      <c r="S472" s="267">
        <f>IF(AA472="국비100%",N472*0%,IF(AA472="시도비100%",N472*0%,IF(AA472="시군구비100%",N472*100%,IF(AA472="국비30%, 시도비70%",N472*0%,IF(AA472="국비30%, 시도비20%, 시군구비50%",N472*50%,IF(AA472="국비50%, 시도비50%",N472*0%,IF(AA472="시도비50%, 시군구비50%",N472*50%,IF(AA472="국비30%, 시도비35%, 시군구비35%",N472*35%))))))))</f>
        <v>600000</v>
      </c>
      <c r="T472" s="267">
        <f>IF(AA472="기타보조금",N472*100%,N472*0%)</f>
        <v>0</v>
      </c>
      <c r="U472" s="267">
        <f>SUM(Q472:T472)</f>
        <v>1200000</v>
      </c>
      <c r="V472" s="267">
        <f>IF(AA472="자부담",N472*100%,N472*0%)</f>
        <v>0</v>
      </c>
      <c r="W472" s="267">
        <f>IF(AA472="후원금",N472*100%,N472*0%)</f>
        <v>0</v>
      </c>
      <c r="X472" s="267">
        <f>IF(AA472="수익사업",N472*100%,N472*0%)</f>
        <v>0</v>
      </c>
      <c r="Y472" s="755">
        <f>SUM(U472:X472)</f>
        <v>1200000</v>
      </c>
      <c r="Z472" s="274" t="s">
        <v>443</v>
      </c>
      <c r="AA472" s="268" t="s">
        <v>597</v>
      </c>
      <c r="AB472" s="274" t="s">
        <v>23</v>
      </c>
      <c r="AC472" s="257" t="s">
        <v>637</v>
      </c>
    </row>
    <row r="473" spans="1:29" ht="20.100000000000001" customHeight="1" x14ac:dyDescent="0.15">
      <c r="A473" s="783"/>
      <c r="B473" s="783"/>
      <c r="C473" s="783"/>
      <c r="D473" s="267"/>
      <c r="E473" s="267"/>
      <c r="F473" s="267"/>
      <c r="G473" s="155" t="s">
        <v>224</v>
      </c>
      <c r="H473" s="644"/>
      <c r="I473" s="643"/>
      <c r="J473" s="646"/>
      <c r="K473" s="643"/>
      <c r="L473" s="641"/>
      <c r="M473" s="623"/>
      <c r="N473" s="159"/>
      <c r="O473" s="277"/>
      <c r="P473" s="267"/>
      <c r="Q473" s="267"/>
      <c r="R473" s="267"/>
      <c r="S473" s="267"/>
      <c r="T473" s="267"/>
      <c r="U473" s="267"/>
      <c r="V473" s="267"/>
      <c r="W473" s="267"/>
      <c r="X473" s="267"/>
      <c r="Y473" s="755"/>
      <c r="Z473" s="274"/>
      <c r="AA473" s="268"/>
      <c r="AB473" s="274"/>
    </row>
    <row r="474" spans="1:29" ht="20.100000000000001" customHeight="1" x14ac:dyDescent="0.15">
      <c r="A474" s="783"/>
      <c r="B474" s="783"/>
      <c r="C474" s="783"/>
      <c r="D474" s="267"/>
      <c r="E474" s="267"/>
      <c r="F474" s="267"/>
      <c r="G474" s="156" t="s">
        <v>392</v>
      </c>
      <c r="H474" s="644">
        <v>150000</v>
      </c>
      <c r="I474" s="643" t="s">
        <v>22</v>
      </c>
      <c r="J474" s="641">
        <v>8</v>
      </c>
      <c r="K474" s="643" t="s">
        <v>22</v>
      </c>
      <c r="L474" s="646">
        <v>1</v>
      </c>
      <c r="M474" s="621" t="s">
        <v>24</v>
      </c>
      <c r="N474" s="159">
        <f>SUM(H474*L474*J474)</f>
        <v>1200000</v>
      </c>
      <c r="O474" s="277">
        <v>1200000</v>
      </c>
      <c r="P474" s="267">
        <f>N474-O474</f>
        <v>0</v>
      </c>
      <c r="Q474" s="267">
        <f>IF(AA474="국비100%",N474*100%,IF(AA474="시도비100%",N474*0%,IF(AA474="시군구비100%",N474*0%,IF(AA474="국비30%, 시도비70%",N474*30%,IF(AA474="국비30%, 시도비20%, 시군구비50%",N474*30%,IF(AA474="국비50%, 시도비50%",N474*50%,IF(AA474="시도비50%, 시군구비50%",N474*0%,IF(AA474="국비30%, 시도비35%, 시군구비35%",N474*30%))))))))</f>
        <v>360000</v>
      </c>
      <c r="R474" s="267">
        <f>IF(AA474="국비100%",N474*0%,IF(AA474="시도비100%",N474*100%,IF(AA474="시군구비100%",N474*0%,IF(AA474="국비30%, 시도비70%",N474*70%,IF(AA474="국비30%, 시도비20%, 시군구비50%",N474*20%,IF(AA474="국비50%, 시도비50%",N474*50%,IF(AA474="시도비50%, 시군구비50%",N474*50%,IF(AA474="국비30%, 시도비35%, 시군구비35%",N474*35%))))))))</f>
        <v>240000</v>
      </c>
      <c r="S474" s="267">
        <f>IF(AA474="국비100%",N474*0%,IF(AA474="시도비100%",N474*0%,IF(AA474="시군구비100%",N474*100%,IF(AA474="국비30%, 시도비70%",N474*0%,IF(AA474="국비30%, 시도비20%, 시군구비50%",N474*50%,IF(AA474="국비50%, 시도비50%",N474*0%,IF(AA474="시도비50%, 시군구비50%",N474*50%,IF(AA474="국비30%, 시도비35%, 시군구비35%",N474*35%))))))))</f>
        <v>600000</v>
      </c>
      <c r="T474" s="267">
        <f>IF(AA474="기타보조금",N474*100%,N474*0%)</f>
        <v>0</v>
      </c>
      <c r="U474" s="267">
        <f>SUM(Q474:T474)</f>
        <v>1200000</v>
      </c>
      <c r="V474" s="267">
        <f>IF(AA474="자부담",N474*100%,N474*0%)</f>
        <v>0</v>
      </c>
      <c r="W474" s="267">
        <f>IF(AA474="후원금",N474*100%,N474*0%)</f>
        <v>0</v>
      </c>
      <c r="X474" s="267">
        <f>IF(AA474="수익사업",N474*100%,N474*0%)</f>
        <v>0</v>
      </c>
      <c r="Y474" s="755">
        <f>SUM(U474:X474)</f>
        <v>1200000</v>
      </c>
      <c r="Z474" s="274" t="s">
        <v>443</v>
      </c>
      <c r="AA474" s="268" t="s">
        <v>597</v>
      </c>
      <c r="AB474" s="274" t="s">
        <v>23</v>
      </c>
      <c r="AC474" s="257" t="s">
        <v>637</v>
      </c>
    </row>
    <row r="475" spans="1:29" ht="20.100000000000001" customHeight="1" x14ac:dyDescent="0.15">
      <c r="A475" s="783"/>
      <c r="B475" s="783"/>
      <c r="C475" s="783"/>
      <c r="D475" s="267"/>
      <c r="E475" s="267"/>
      <c r="F475" s="267"/>
      <c r="G475" s="155" t="s">
        <v>197</v>
      </c>
      <c r="H475" s="644"/>
      <c r="I475" s="643"/>
      <c r="J475" s="646"/>
      <c r="K475" s="643"/>
      <c r="L475" s="641"/>
      <c r="M475" s="623"/>
      <c r="N475" s="159"/>
      <c r="O475" s="277"/>
      <c r="P475" s="267"/>
      <c r="Q475" s="267"/>
      <c r="R475" s="267"/>
      <c r="S475" s="267"/>
      <c r="T475" s="267"/>
      <c r="U475" s="267"/>
      <c r="V475" s="267"/>
      <c r="W475" s="267"/>
      <c r="X475" s="267"/>
      <c r="Y475" s="755"/>
      <c r="Z475" s="274"/>
      <c r="AA475" s="268"/>
      <c r="AB475" s="274"/>
    </row>
    <row r="476" spans="1:29" ht="20.100000000000001" customHeight="1" x14ac:dyDescent="0.15">
      <c r="A476" s="783"/>
      <c r="B476" s="783"/>
      <c r="C476" s="783"/>
      <c r="D476" s="267"/>
      <c r="E476" s="267"/>
      <c r="F476" s="267"/>
      <c r="G476" s="156" t="s">
        <v>392</v>
      </c>
      <c r="H476" s="644">
        <v>150000</v>
      </c>
      <c r="I476" s="643" t="s">
        <v>22</v>
      </c>
      <c r="J476" s="641">
        <v>7</v>
      </c>
      <c r="K476" s="643" t="s">
        <v>22</v>
      </c>
      <c r="L476" s="646">
        <v>1</v>
      </c>
      <c r="M476" s="621" t="s">
        <v>24</v>
      </c>
      <c r="N476" s="159">
        <f>SUM(H476*L476*J476)</f>
        <v>1050000</v>
      </c>
      <c r="O476" s="277">
        <v>600000</v>
      </c>
      <c r="P476" s="267">
        <f>N476-O476</f>
        <v>450000</v>
      </c>
      <c r="Q476" s="267">
        <f>IF(AA476="국비100%",N476*100%,IF(AA476="시도비100%",N476*0%,IF(AA476="시군구비100%",N476*0%,IF(AA476="국비30%, 시도비70%",N476*30%,IF(AA476="국비30%, 시도비20%, 시군구비50%",N476*30%,IF(AA476="국비50%, 시도비50%",N476*50%,IF(AA476="시도비50%, 시군구비50%",N476*0%,IF(AA476="국비30%, 시도비35%, 시군구비35%",N476*30%))))))))</f>
        <v>315000</v>
      </c>
      <c r="R476" s="267">
        <f>IF(AA476="국비100%",N476*0%,IF(AA476="시도비100%",N476*100%,IF(AA476="시군구비100%",N476*0%,IF(AA476="국비30%, 시도비70%",N476*70%,IF(AA476="국비30%, 시도비20%, 시군구비50%",N476*20%,IF(AA476="국비50%, 시도비50%",N476*50%,IF(AA476="시도비50%, 시군구비50%",N476*50%,IF(AA476="국비30%, 시도비35%, 시군구비35%",N476*35%))))))))</f>
        <v>210000</v>
      </c>
      <c r="S476" s="267">
        <f>IF(AA476="국비100%",N476*0%,IF(AA476="시도비100%",N476*0%,IF(AA476="시군구비100%",N476*100%,IF(AA476="국비30%, 시도비70%",N476*0%,IF(AA476="국비30%, 시도비20%, 시군구비50%",N476*50%,IF(AA476="국비50%, 시도비50%",N476*0%,IF(AA476="시도비50%, 시군구비50%",N476*50%,IF(AA476="국비30%, 시도비35%, 시군구비35%",N476*35%))))))))</f>
        <v>525000</v>
      </c>
      <c r="T476" s="267">
        <f>IF(AA476="기타보조금",N476*100%,N476*0%)</f>
        <v>0</v>
      </c>
      <c r="U476" s="267">
        <f>SUM(Q476:T476)</f>
        <v>1050000</v>
      </c>
      <c r="V476" s="267">
        <f>IF(AA476="자부담",N476*100%,N476*0%)</f>
        <v>0</v>
      </c>
      <c r="W476" s="267">
        <f>IF(AA476="후원금",N476*100%,N476*0%)</f>
        <v>0</v>
      </c>
      <c r="X476" s="267">
        <f>IF(AA476="수익사업",N476*100%,N476*0%)</f>
        <v>0</v>
      </c>
      <c r="Y476" s="755">
        <f>SUM(U476:X476)</f>
        <v>1050000</v>
      </c>
      <c r="Z476" s="274" t="s">
        <v>443</v>
      </c>
      <c r="AA476" s="268" t="s">
        <v>597</v>
      </c>
      <c r="AB476" s="274" t="s">
        <v>23</v>
      </c>
      <c r="AC476" s="257" t="s">
        <v>637</v>
      </c>
    </row>
    <row r="477" spans="1:29" ht="20.100000000000001" customHeight="1" x14ac:dyDescent="0.15">
      <c r="A477" s="783"/>
      <c r="B477" s="783"/>
      <c r="C477" s="783"/>
      <c r="D477" s="267"/>
      <c r="E477" s="267"/>
      <c r="F477" s="267"/>
      <c r="G477" s="155" t="s">
        <v>252</v>
      </c>
      <c r="H477" s="644">
        <v>3513</v>
      </c>
      <c r="I477" s="643" t="s">
        <v>22</v>
      </c>
      <c r="J477" s="641">
        <v>1</v>
      </c>
      <c r="K477" s="643" t="s">
        <v>22</v>
      </c>
      <c r="L477" s="646">
        <v>15</v>
      </c>
      <c r="M477" s="623" t="s">
        <v>24</v>
      </c>
      <c r="N477" s="159">
        <f>ROUNDUP(H477*J477*L477,-1)</f>
        <v>52700</v>
      </c>
      <c r="O477" s="277">
        <v>52700</v>
      </c>
      <c r="P477" s="267">
        <f>N477-O477</f>
        <v>0</v>
      </c>
      <c r="Q477" s="267">
        <f>IF(AA477="국비100%",N477*100%,IF(AA477="시도비100%",N477*0%,IF(AA477="시군구비100%",N477*0%,IF(AA477="국비30%, 시도비70%",N477*30%,IF(AA477="국비30%, 시도비20%, 시군구비50%",N477*30%,IF(AA477="국비50%, 시도비50%",N477*50%,IF(AA477="시도비50%, 시군구비50%",N477*0%,IF(AA477="국비30%, 시도비35%, 시군구비35%",N477*30%))))))))</f>
        <v>15810</v>
      </c>
      <c r="R477" s="267">
        <f>IF(AA477="국비100%",N477*0%,IF(AA477="시도비100%",N477*100%,IF(AA477="시군구비100%",N477*0%,IF(AA477="국비30%, 시도비70%",N477*70%,IF(AA477="국비30%, 시도비20%, 시군구비50%",N477*20%,IF(AA477="국비50%, 시도비50%",N477*50%,IF(AA477="시도비50%, 시군구비50%",N477*50%,IF(AA477="국비30%, 시도비35%, 시군구비35%",N477*35%))))))))</f>
        <v>10540</v>
      </c>
      <c r="S477" s="267">
        <f>IF(AA477="국비100%",N477*0%,IF(AA477="시도비100%",N477*0%,IF(AA477="시군구비100%",N477*100%,IF(AA477="국비30%, 시도비70%",N477*0%,IF(AA477="국비30%, 시도비20%, 시군구비50%",N477*50%,IF(AA477="국비50%, 시도비50%",N477*0%,IF(AA477="시도비50%, 시군구비50%",N477*50%,IF(AA477="국비30%, 시도비35%, 시군구비35%",N477*35%))))))))</f>
        <v>26350</v>
      </c>
      <c r="T477" s="267">
        <f>IF(AA477="기타보조금",N477*100%,N477*0%)</f>
        <v>0</v>
      </c>
      <c r="U477" s="267">
        <f>SUM(Q477:T477)</f>
        <v>52700</v>
      </c>
      <c r="V477" s="267">
        <f>IF(AA477="자부담",N477*100%,N477*0%)</f>
        <v>0</v>
      </c>
      <c r="W477" s="267">
        <f>IF(AA477="후원금",N477*100%,N477*0%)</f>
        <v>0</v>
      </c>
      <c r="X477" s="267">
        <f>IF(AA477="수익사업",N477*100%,N477*0%)</f>
        <v>0</v>
      </c>
      <c r="Y477" s="755">
        <f>SUM(U477:X477)</f>
        <v>52700</v>
      </c>
      <c r="Z477" s="274" t="s">
        <v>443</v>
      </c>
      <c r="AA477" s="268" t="s">
        <v>597</v>
      </c>
      <c r="AB477" s="274" t="s">
        <v>23</v>
      </c>
      <c r="AC477" s="257" t="s">
        <v>637</v>
      </c>
    </row>
    <row r="478" spans="1:29" ht="20.100000000000001" customHeight="1" x14ac:dyDescent="0.15">
      <c r="A478" s="783"/>
      <c r="B478" s="783"/>
      <c r="C478" s="783"/>
      <c r="D478" s="267"/>
      <c r="E478" s="267"/>
      <c r="F478" s="267"/>
      <c r="G478" s="155" t="s">
        <v>257</v>
      </c>
      <c r="H478" s="644">
        <v>4000</v>
      </c>
      <c r="I478" s="643" t="s">
        <v>22</v>
      </c>
      <c r="J478" s="641">
        <v>1</v>
      </c>
      <c r="K478" s="643" t="s">
        <v>22</v>
      </c>
      <c r="L478" s="646">
        <v>15</v>
      </c>
      <c r="M478" s="623" t="s">
        <v>24</v>
      </c>
      <c r="N478" s="159">
        <f>SUM(H478*L478*J478)</f>
        <v>60000</v>
      </c>
      <c r="O478" s="277">
        <v>60000</v>
      </c>
      <c r="P478" s="267">
        <f>N478-O478</f>
        <v>0</v>
      </c>
      <c r="Q478" s="267">
        <f>IF(AA478="국비100%",N478*100%,IF(AA478="시도비100%",N478*0%,IF(AA478="시군구비100%",N478*0%,IF(AA478="국비30%, 시도비70%",N478*30%,IF(AA478="국비30%, 시도비20%, 시군구비50%",N478*30%,IF(AA478="국비50%, 시도비50%",N478*50%,IF(AA478="시도비50%, 시군구비50%",N478*0%,IF(AA478="국비30%, 시도비35%, 시군구비35%",N478*30%))))))))</f>
        <v>18000</v>
      </c>
      <c r="R478" s="267">
        <f>IF(AA478="국비100%",N478*0%,IF(AA478="시도비100%",N478*100%,IF(AA478="시군구비100%",N478*0%,IF(AA478="국비30%, 시도비70%",N478*70%,IF(AA478="국비30%, 시도비20%, 시군구비50%",N478*20%,IF(AA478="국비50%, 시도비50%",N478*50%,IF(AA478="시도비50%, 시군구비50%",N478*50%,IF(AA478="국비30%, 시도비35%, 시군구비35%",N478*35%))))))))</f>
        <v>12000</v>
      </c>
      <c r="S478" s="267">
        <f>IF(AA478="국비100%",N478*0%,IF(AA478="시도비100%",N478*0%,IF(AA478="시군구비100%",N478*100%,IF(AA478="국비30%, 시도비70%",N478*0%,IF(AA478="국비30%, 시도비20%, 시군구비50%",N478*50%,IF(AA478="국비50%, 시도비50%",N478*0%,IF(AA478="시도비50%, 시군구비50%",N478*50%,IF(AA478="국비30%, 시도비35%, 시군구비35%",N478*35%))))))))</f>
        <v>30000</v>
      </c>
      <c r="T478" s="267">
        <f>IF(AA478="기타보조금",N478*100%,N478*0%)</f>
        <v>0</v>
      </c>
      <c r="U478" s="267">
        <f>SUM(Q478:T478)</f>
        <v>60000</v>
      </c>
      <c r="V478" s="267">
        <f>IF(AA478="자부담",N478*100%,N478*0%)</f>
        <v>0</v>
      </c>
      <c r="W478" s="267">
        <f>IF(AA478="후원금",N478*100%,N478*0%)</f>
        <v>0</v>
      </c>
      <c r="X478" s="267">
        <f>IF(AA478="수익사업",N478*100%,N478*0%)</f>
        <v>0</v>
      </c>
      <c r="Y478" s="755">
        <f>SUM(U478:X478)</f>
        <v>60000</v>
      </c>
      <c r="Z478" s="274" t="s">
        <v>443</v>
      </c>
      <c r="AA478" s="268" t="s">
        <v>597</v>
      </c>
      <c r="AB478" s="274" t="s">
        <v>23</v>
      </c>
      <c r="AC478" s="257" t="s">
        <v>637</v>
      </c>
    </row>
    <row r="479" spans="1:29" ht="20.100000000000001" customHeight="1" x14ac:dyDescent="0.15">
      <c r="A479" s="783"/>
      <c r="B479" s="783"/>
      <c r="C479" s="783"/>
      <c r="D479" s="267"/>
      <c r="E479" s="267"/>
      <c r="F479" s="267"/>
      <c r="G479" s="155" t="s">
        <v>402</v>
      </c>
      <c r="H479" s="644">
        <v>9000</v>
      </c>
      <c r="I479" s="643" t="s">
        <v>22</v>
      </c>
      <c r="J479" s="641">
        <v>1</v>
      </c>
      <c r="K479" s="643"/>
      <c r="L479" s="646"/>
      <c r="M479" s="621" t="s">
        <v>24</v>
      </c>
      <c r="N479" s="644">
        <f>SUM(H479*J479)</f>
        <v>9000</v>
      </c>
      <c r="O479" s="277">
        <v>9000</v>
      </c>
      <c r="P479" s="267">
        <f>N479-O479</f>
        <v>0</v>
      </c>
      <c r="Q479" s="267">
        <f>IF(AA479="국비100%",N479*100%,IF(AA479="시도비100%",N479*0%,IF(AA479="시군구비100%",N479*0%,IF(AA479="국비30%, 시도비70%",N479*30%,IF(AA479="국비30%, 시도비20%, 시군구비50%",N479*30%,IF(AA479="국비50%, 시도비50%",N479*50%,IF(AA479="시도비50%, 시군구비50%",N479*0%,IF(AA479="국비30%, 시도비35%, 시군구비35%",N479*30%))))))))</f>
        <v>2700</v>
      </c>
      <c r="R479" s="267">
        <f>IF(AA479="국비100%",N479*0%,IF(AA479="시도비100%",N479*100%,IF(AA479="시군구비100%",N479*0%,IF(AA479="국비30%, 시도비70%",N479*70%,IF(AA479="국비30%, 시도비20%, 시군구비50%",N479*20%,IF(AA479="국비50%, 시도비50%",N479*50%,IF(AA479="시도비50%, 시군구비50%",N479*50%,IF(AA479="국비30%, 시도비35%, 시군구비35%",N479*35%))))))))</f>
        <v>1800</v>
      </c>
      <c r="S479" s="267">
        <f>IF(AA479="국비100%",N479*0%,IF(AA479="시도비100%",N479*0%,IF(AA479="시군구비100%",N479*100%,IF(AA479="국비30%, 시도비70%",N479*0%,IF(AA479="국비30%, 시도비20%, 시군구비50%",N479*50%,IF(AA479="국비50%, 시도비50%",N479*0%,IF(AA479="시도비50%, 시군구비50%",N479*50%,IF(AA479="국비30%, 시도비35%, 시군구비35%",N479*35%))))))))</f>
        <v>4500</v>
      </c>
      <c r="T479" s="267">
        <f>IF(AA479="기타보조금",N479*100%,N479*0%)</f>
        <v>0</v>
      </c>
      <c r="U479" s="267">
        <f>SUM(Q479:T479)</f>
        <v>9000</v>
      </c>
      <c r="V479" s="267">
        <f>IF(AA479="자부담",N479*100%,N479*0%)</f>
        <v>0</v>
      </c>
      <c r="W479" s="267">
        <f>IF(AA479="후원금",N479*100%,N479*0%)</f>
        <v>0</v>
      </c>
      <c r="X479" s="267">
        <f>IF(AA479="수익사업",N479*100%,N479*0%)</f>
        <v>0</v>
      </c>
      <c r="Y479" s="755">
        <f>SUM(U479:X479)</f>
        <v>9000</v>
      </c>
      <c r="Z479" s="274" t="s">
        <v>443</v>
      </c>
      <c r="AA479" s="268" t="s">
        <v>597</v>
      </c>
      <c r="AB479" s="274" t="s">
        <v>23</v>
      </c>
      <c r="AC479" s="257" t="s">
        <v>637</v>
      </c>
    </row>
    <row r="480" spans="1:29" ht="20.100000000000001" customHeight="1" x14ac:dyDescent="0.15">
      <c r="A480" s="783"/>
      <c r="B480" s="783"/>
      <c r="C480" s="783"/>
      <c r="D480" s="267"/>
      <c r="E480" s="267"/>
      <c r="F480" s="267"/>
      <c r="G480" s="156" t="s">
        <v>591</v>
      </c>
      <c r="H480" s="644">
        <v>52000</v>
      </c>
      <c r="I480" s="643" t="s">
        <v>22</v>
      </c>
      <c r="J480" s="641">
        <v>12</v>
      </c>
      <c r="K480" s="643"/>
      <c r="L480" s="646"/>
      <c r="M480" s="623" t="s">
        <v>24</v>
      </c>
      <c r="N480" s="159">
        <f>SUM(H480*J480)</f>
        <v>624000</v>
      </c>
      <c r="O480" s="277">
        <v>559463</v>
      </c>
      <c r="P480" s="267">
        <f>N480-O480</f>
        <v>64537</v>
      </c>
      <c r="Q480" s="267">
        <f>IF(AA480="국비100%",N480*100%,IF(AA480="시도비100%",N480*0%,IF(AA480="시군구비100%",N480*0%,IF(AA480="국비30%, 시도비70%",N480*30%,IF(AA480="국비30%, 시도비20%, 시군구비50%",N480*30%,IF(AA480="국비50%, 시도비50%",N480*50%,IF(AA480="시도비50%, 시군구비50%",N480*0%,IF(AA480="국비30%, 시도비35%, 시군구비35%",N480*30%))))))))</f>
        <v>187200</v>
      </c>
      <c r="R480" s="267">
        <f>IF(AA480="국비100%",N480*0%,IF(AA480="시도비100%",N480*100%,IF(AA480="시군구비100%",N480*0%,IF(AA480="국비30%, 시도비70%",N480*70%,IF(AA480="국비30%, 시도비20%, 시군구비50%",N480*20%,IF(AA480="국비50%, 시도비50%",N480*50%,IF(AA480="시도비50%, 시군구비50%",N480*50%,IF(AA480="국비30%, 시도비35%, 시군구비35%",N480*35%))))))))</f>
        <v>124800</v>
      </c>
      <c r="S480" s="267">
        <f>IF(AA480="국비100%",N480*0%,IF(AA480="시도비100%",N480*0%,IF(AA480="시군구비100%",N480*100%,IF(AA480="국비30%, 시도비70%",N480*0%,IF(AA480="국비30%, 시도비20%, 시군구비50%",N480*50%,IF(AA480="국비50%, 시도비50%",N480*0%,IF(AA480="시도비50%, 시군구비50%",N480*50%,IF(AA480="국비30%, 시도비35%, 시군구비35%",N480*35%))))))))</f>
        <v>312000</v>
      </c>
      <c r="T480" s="267">
        <f>IF(AA480="기타보조금",N480*100%,N480*0%)</f>
        <v>0</v>
      </c>
      <c r="U480" s="267">
        <f>SUM(Q480:T480)</f>
        <v>624000</v>
      </c>
      <c r="V480" s="267">
        <f>IF(AA480="자부담",N480*100%,N480*0%)</f>
        <v>0</v>
      </c>
      <c r="W480" s="267">
        <f>IF(AA480="후원금",N480*100%,N480*0%)</f>
        <v>0</v>
      </c>
      <c r="X480" s="267">
        <f>IF(AA480="수익사업",N480*100%,N480*0%)</f>
        <v>0</v>
      </c>
      <c r="Y480" s="755">
        <f>SUM(U480:X480)</f>
        <v>624000</v>
      </c>
      <c r="Z480" s="274" t="s">
        <v>443</v>
      </c>
      <c r="AA480" s="268" t="s">
        <v>597</v>
      </c>
      <c r="AB480" s="274" t="s">
        <v>23</v>
      </c>
      <c r="AC480" s="257" t="s">
        <v>637</v>
      </c>
    </row>
    <row r="481" spans="1:29" ht="20.100000000000001" customHeight="1" x14ac:dyDescent="0.15">
      <c r="A481" s="785"/>
      <c r="B481" s="785"/>
      <c r="C481" s="785"/>
      <c r="D481" s="320"/>
      <c r="E481" s="320"/>
      <c r="F481" s="320"/>
      <c r="G481" s="385" t="s">
        <v>32</v>
      </c>
      <c r="H481" s="384"/>
      <c r="I481" s="383"/>
      <c r="J481" s="349"/>
      <c r="K481" s="383"/>
      <c r="L481" s="357"/>
      <c r="M481" s="247"/>
      <c r="N481" s="596"/>
      <c r="O481" s="597"/>
      <c r="P481" s="320"/>
      <c r="Q481" s="320"/>
      <c r="R481" s="320"/>
      <c r="S481" s="320"/>
      <c r="T481" s="320"/>
      <c r="U481" s="320"/>
      <c r="V481" s="320"/>
      <c r="W481" s="320"/>
      <c r="X481" s="320"/>
      <c r="Y481" s="755"/>
      <c r="Z481" s="274"/>
      <c r="AA481" s="268"/>
      <c r="AB481" s="274"/>
    </row>
    <row r="482" spans="1:29" ht="20.100000000000001" customHeight="1" x14ac:dyDescent="0.15">
      <c r="A482" s="784"/>
      <c r="B482" s="784"/>
      <c r="C482" s="784"/>
      <c r="D482" s="286"/>
      <c r="E482" s="286"/>
      <c r="F482" s="286"/>
      <c r="G482" s="161" t="s">
        <v>392</v>
      </c>
      <c r="H482" s="162">
        <v>50000</v>
      </c>
      <c r="I482" s="163" t="s">
        <v>22</v>
      </c>
      <c r="J482" s="173">
        <v>16</v>
      </c>
      <c r="K482" s="163" t="s">
        <v>22</v>
      </c>
      <c r="L482" s="598">
        <v>1</v>
      </c>
      <c r="M482" s="353" t="s">
        <v>24</v>
      </c>
      <c r="N482" s="599">
        <f>SUM(H482*L482*J482)</f>
        <v>800000</v>
      </c>
      <c r="O482" s="333">
        <v>800000</v>
      </c>
      <c r="P482" s="286">
        <f>N482-O482</f>
        <v>0</v>
      </c>
      <c r="Q482" s="286">
        <f>IF(AA482="국비100%",N482*100%,IF(AA482="시도비100%",N482*0%,IF(AA482="시군구비100%",N482*0%,IF(AA482="국비30%, 시도비70%",N482*30%,IF(AA482="국비30%, 시도비20%, 시군구비50%",N482*30%,IF(AA482="국비50%, 시도비50%",N482*50%,IF(AA482="시도비50%, 시군구비50%",N482*0%,IF(AA482="국비30%, 시도비35%, 시군구비35%",N482*30%))))))))</f>
        <v>240000</v>
      </c>
      <c r="R482" s="286">
        <f>IF(AA482="국비100%",N482*0%,IF(AA482="시도비100%",N482*100%,IF(AA482="시군구비100%",N482*0%,IF(AA482="국비30%, 시도비70%",N482*70%,IF(AA482="국비30%, 시도비20%, 시군구비50%",N482*20%,IF(AA482="국비50%, 시도비50%",N482*50%,IF(AA482="시도비50%, 시군구비50%",N482*50%,IF(AA482="국비30%, 시도비35%, 시군구비35%",N482*35%))))))))</f>
        <v>160000</v>
      </c>
      <c r="S482" s="286">
        <f>IF(AA482="국비100%",N482*0%,IF(AA482="시도비100%",N482*0%,IF(AA482="시군구비100%",N482*100%,IF(AA482="국비30%, 시도비70%",N482*0%,IF(AA482="국비30%, 시도비20%, 시군구비50%",N482*50%,IF(AA482="국비50%, 시도비50%",N482*0%,IF(AA482="시도비50%, 시군구비50%",N482*50%,IF(AA482="국비30%, 시도비35%, 시군구비35%",N482*35%))))))))</f>
        <v>400000</v>
      </c>
      <c r="T482" s="286">
        <f>IF(AA482="기타보조금",N482*100%,N482*0%)</f>
        <v>0</v>
      </c>
      <c r="U482" s="286">
        <f>SUM(Q482:T482)</f>
        <v>800000</v>
      </c>
      <c r="V482" s="286">
        <f>IF(AA482="자부담",N482*100%,N482*0%)</f>
        <v>0</v>
      </c>
      <c r="W482" s="286">
        <f>IF(AA482="후원금",N482*100%,N482*0%)</f>
        <v>0</v>
      </c>
      <c r="X482" s="286">
        <f>IF(AA482="수익사업",N482*100%,N482*0%)</f>
        <v>0</v>
      </c>
      <c r="Y482" s="755">
        <f>SUM(U482:X482)</f>
        <v>800000</v>
      </c>
      <c r="Z482" s="274" t="s">
        <v>443</v>
      </c>
      <c r="AA482" s="268" t="s">
        <v>597</v>
      </c>
      <c r="AB482" s="274" t="s">
        <v>23</v>
      </c>
      <c r="AC482" s="257" t="s">
        <v>637</v>
      </c>
    </row>
    <row r="483" spans="1:29" ht="20.100000000000001" customHeight="1" x14ac:dyDescent="0.15">
      <c r="A483" s="783"/>
      <c r="B483" s="783"/>
      <c r="C483" s="783"/>
      <c r="D483" s="267"/>
      <c r="E483" s="267"/>
      <c r="F483" s="267"/>
      <c r="G483" s="345" t="s">
        <v>51</v>
      </c>
      <c r="H483" s="217">
        <v>30810</v>
      </c>
      <c r="I483" s="218" t="s">
        <v>22</v>
      </c>
      <c r="J483" s="332">
        <v>1</v>
      </c>
      <c r="K483" s="218" t="s">
        <v>22</v>
      </c>
      <c r="L483" s="327">
        <v>40</v>
      </c>
      <c r="M483" s="220" t="s">
        <v>24</v>
      </c>
      <c r="N483" s="319">
        <f>SUM(H483*J483*L483)</f>
        <v>1232400</v>
      </c>
      <c r="O483" s="389">
        <v>1232400</v>
      </c>
      <c r="P483" s="267">
        <f>N483-O483</f>
        <v>0</v>
      </c>
      <c r="Q483" s="267"/>
      <c r="R483" s="267"/>
      <c r="S483" s="267"/>
      <c r="T483" s="267"/>
      <c r="U483" s="267">
        <f>SUM(Q483:T483)</f>
        <v>0</v>
      </c>
      <c r="V483" s="267"/>
      <c r="W483" s="267"/>
      <c r="X483" s="267">
        <f>IF(AA483="수익사업",N483*100%,N483*0%)</f>
        <v>1232400</v>
      </c>
      <c r="Y483" s="755">
        <f>SUM(U483:X483)</f>
        <v>1232400</v>
      </c>
      <c r="Z483" s="274" t="s">
        <v>406</v>
      </c>
      <c r="AA483" s="268" t="s">
        <v>507</v>
      </c>
      <c r="AB483" s="268" t="s">
        <v>23</v>
      </c>
      <c r="AC483" s="257" t="s">
        <v>398</v>
      </c>
    </row>
    <row r="484" spans="1:29" ht="20.100000000000001" customHeight="1" x14ac:dyDescent="0.15">
      <c r="A484" s="783"/>
      <c r="B484" s="783"/>
      <c r="C484" s="783"/>
      <c r="D484" s="267"/>
      <c r="E484" s="267"/>
      <c r="F484" s="267"/>
      <c r="G484" s="155" t="s">
        <v>233</v>
      </c>
      <c r="H484" s="644"/>
      <c r="I484" s="643"/>
      <c r="J484" s="646"/>
      <c r="K484" s="643"/>
      <c r="L484" s="641"/>
      <c r="M484" s="623"/>
      <c r="N484" s="159"/>
      <c r="O484" s="277"/>
      <c r="P484" s="267"/>
      <c r="Q484" s="267"/>
      <c r="R484" s="267"/>
      <c r="S484" s="267"/>
      <c r="T484" s="267"/>
      <c r="U484" s="267"/>
      <c r="V484" s="267"/>
      <c r="W484" s="267"/>
      <c r="X484" s="267"/>
      <c r="Y484" s="755"/>
      <c r="Z484" s="274"/>
      <c r="AA484" s="268"/>
      <c r="AB484" s="274"/>
    </row>
    <row r="485" spans="1:29" ht="20.100000000000001" customHeight="1" x14ac:dyDescent="0.15">
      <c r="A485" s="783"/>
      <c r="B485" s="783"/>
      <c r="C485" s="783"/>
      <c r="D485" s="267"/>
      <c r="E485" s="267"/>
      <c r="F485" s="267"/>
      <c r="G485" s="156" t="s">
        <v>392</v>
      </c>
      <c r="H485" s="644">
        <v>150000</v>
      </c>
      <c r="I485" s="643" t="s">
        <v>22</v>
      </c>
      <c r="J485" s="641">
        <v>2</v>
      </c>
      <c r="K485" s="643" t="s">
        <v>22</v>
      </c>
      <c r="L485" s="646">
        <v>1</v>
      </c>
      <c r="M485" s="621" t="s">
        <v>24</v>
      </c>
      <c r="N485" s="159">
        <f>SUM(H485*L485*J485)</f>
        <v>300000</v>
      </c>
      <c r="O485" s="277">
        <v>300000</v>
      </c>
      <c r="P485" s="267">
        <f>N485-O485</f>
        <v>0</v>
      </c>
      <c r="Q485" s="267">
        <f>IF(AA485="국비100%",N485*100%,IF(AA485="시도비100%",N485*0%,IF(AA485="시군구비100%",N485*0%,IF(AA485="국비30%, 시도비70%",N485*30%,IF(AA485="국비30%, 시도비20%, 시군구비50%",N485*30%,IF(AA485="국비50%, 시도비50%",N485*50%,IF(AA485="시도비50%, 시군구비50%",N485*0%,IF(AA485="국비30%, 시도비35%, 시군구비35%",N485*30%))))))))</f>
        <v>90000</v>
      </c>
      <c r="R485" s="267">
        <f>IF(AA485="국비100%",N485*0%,IF(AA485="시도비100%",N485*100%,IF(AA485="시군구비100%",N485*0%,IF(AA485="국비30%, 시도비70%",N485*70%,IF(AA485="국비30%, 시도비20%, 시군구비50%",N485*20%,IF(AA485="국비50%, 시도비50%",N485*50%,IF(AA485="시도비50%, 시군구비50%",N485*50%,IF(AA485="국비30%, 시도비35%, 시군구비35%",N485*35%))))))))</f>
        <v>60000</v>
      </c>
      <c r="S485" s="267">
        <f>IF(AA485="국비100%",N485*0%,IF(AA485="시도비100%",N485*0%,IF(AA485="시군구비100%",N485*100%,IF(AA485="국비30%, 시도비70%",N485*0%,IF(AA485="국비30%, 시도비20%, 시군구비50%",N485*50%,IF(AA485="국비50%, 시도비50%",N485*0%,IF(AA485="시도비50%, 시군구비50%",N485*50%,IF(AA485="국비30%, 시도비35%, 시군구비35%",N485*35%))))))))</f>
        <v>150000</v>
      </c>
      <c r="T485" s="267">
        <f>IF(AA485="기타보조금",N485*100%,N485*0%)</f>
        <v>0</v>
      </c>
      <c r="U485" s="267">
        <f>SUM(Q485:T485)</f>
        <v>300000</v>
      </c>
      <c r="V485" s="267">
        <f>IF(AA485="자부담",N485*100%,N485*0%)</f>
        <v>0</v>
      </c>
      <c r="W485" s="267">
        <f>IF(AA485="후원금",N485*100%,N485*0%)</f>
        <v>0</v>
      </c>
      <c r="X485" s="267">
        <f>IF(AA485="수익사업",N485*100%,N485*0%)</f>
        <v>0</v>
      </c>
      <c r="Y485" s="755">
        <f>SUM(U485:X485)</f>
        <v>300000</v>
      </c>
      <c r="Z485" s="274" t="s">
        <v>443</v>
      </c>
      <c r="AA485" s="268" t="s">
        <v>597</v>
      </c>
      <c r="AB485" s="274" t="s">
        <v>23</v>
      </c>
      <c r="AC485" s="257" t="s">
        <v>637</v>
      </c>
    </row>
    <row r="486" spans="1:29" ht="20.100000000000001" customHeight="1" x14ac:dyDescent="0.15">
      <c r="A486" s="783"/>
      <c r="B486" s="783"/>
      <c r="C486" s="783"/>
      <c r="D486" s="267"/>
      <c r="E486" s="267"/>
      <c r="F486" s="267"/>
      <c r="G486" s="156" t="s">
        <v>424</v>
      </c>
      <c r="H486" s="623"/>
      <c r="I486" s="672"/>
      <c r="J486" s="672"/>
      <c r="K486" s="672"/>
      <c r="L486" s="643"/>
      <c r="M486" s="623"/>
      <c r="N486" s="387"/>
      <c r="O486" s="277"/>
      <c r="P486" s="267"/>
      <c r="Q486" s="267"/>
      <c r="R486" s="267"/>
      <c r="S486" s="267"/>
      <c r="T486" s="267"/>
      <c r="U486" s="267"/>
      <c r="V486" s="267"/>
      <c r="W486" s="267"/>
      <c r="X486" s="267"/>
      <c r="Y486" s="755"/>
      <c r="Z486" s="274"/>
      <c r="AA486" s="268"/>
      <c r="AB486" s="274"/>
    </row>
    <row r="487" spans="1:29" ht="20.100000000000001" customHeight="1" x14ac:dyDescent="0.15">
      <c r="A487" s="783"/>
      <c r="B487" s="783"/>
      <c r="C487" s="783"/>
      <c r="D487" s="267"/>
      <c r="E487" s="267"/>
      <c r="F487" s="267"/>
      <c r="G487" s="155" t="s">
        <v>256</v>
      </c>
      <c r="H487" s="644">
        <v>150000</v>
      </c>
      <c r="I487" s="672" t="s">
        <v>22</v>
      </c>
      <c r="J487" s="641">
        <v>5</v>
      </c>
      <c r="K487" s="643" t="s">
        <v>22</v>
      </c>
      <c r="L487" s="646">
        <v>1</v>
      </c>
      <c r="M487" s="623" t="s">
        <v>24</v>
      </c>
      <c r="N487" s="159">
        <f>SUM(H487*L487*J487)</f>
        <v>750000</v>
      </c>
      <c r="O487" s="277">
        <v>750000</v>
      </c>
      <c r="P487" s="267">
        <f>N487-O487</f>
        <v>0</v>
      </c>
      <c r="Q487" s="267">
        <f>IF(AA487="국비100%",N487*100%,IF(AA487="시도비100%",N487*0%,IF(AA487="시군구비100%",N487*0%,IF(AA487="국비30%, 시도비70%",N487*30%,IF(AA487="국비30%, 시도비20%, 시군구비50%",N487*30%,IF(AA487="국비50%, 시도비50%",N487*50%,IF(AA487="시도비50%, 시군구비50%",N487*0%,IF(AA487="국비30%, 시도비35%, 시군구비35%",N487*30%))))))))</f>
        <v>225000</v>
      </c>
      <c r="R487" s="267">
        <f>IF(AA487="국비100%",N487*0%,IF(AA487="시도비100%",N487*100%,IF(AA487="시군구비100%",N487*0%,IF(AA487="국비30%, 시도비70%",N487*70%,IF(AA487="국비30%, 시도비20%, 시군구비50%",N487*20%,IF(AA487="국비50%, 시도비50%",N487*50%,IF(AA487="시도비50%, 시군구비50%",N487*50%,IF(AA487="국비30%, 시도비35%, 시군구비35%",N487*35%))))))))</f>
        <v>150000</v>
      </c>
      <c r="S487" s="267">
        <f>IF(AA487="국비100%",N487*0%,IF(AA487="시도비100%",N487*0%,IF(AA487="시군구비100%",N487*100%,IF(AA487="국비30%, 시도비70%",N487*0%,IF(AA487="국비30%, 시도비20%, 시군구비50%",N487*50%,IF(AA487="국비50%, 시도비50%",N487*0%,IF(AA487="시도비50%, 시군구비50%",N487*50%,IF(AA487="국비30%, 시도비35%, 시군구비35%",N487*35%))))))))</f>
        <v>375000</v>
      </c>
      <c r="T487" s="267">
        <f>IF(AA487="기타보조금",N487*100%,N487*0%)</f>
        <v>0</v>
      </c>
      <c r="U487" s="267">
        <f>SUM(Q487:T487)</f>
        <v>750000</v>
      </c>
      <c r="V487" s="267">
        <f>IF(AA487="자부담",N487*100%,N487*0%)</f>
        <v>0</v>
      </c>
      <c r="W487" s="267">
        <f>IF(AA487="후원금",N487*100%,N487*0%)</f>
        <v>0</v>
      </c>
      <c r="X487" s="267">
        <f>IF(AA487="수익사업",N487*100%,N487*0%)</f>
        <v>0</v>
      </c>
      <c r="Y487" s="755">
        <f>SUM(U487:X487)</f>
        <v>750000</v>
      </c>
      <c r="Z487" s="274" t="s">
        <v>443</v>
      </c>
      <c r="AA487" s="268" t="s">
        <v>597</v>
      </c>
      <c r="AB487" s="274" t="s">
        <v>23</v>
      </c>
      <c r="AC487" s="257" t="s">
        <v>637</v>
      </c>
    </row>
    <row r="488" spans="1:29" ht="20.100000000000001" customHeight="1" x14ac:dyDescent="0.15">
      <c r="A488" s="783"/>
      <c r="B488" s="783"/>
      <c r="C488" s="783"/>
      <c r="D488" s="267"/>
      <c r="E488" s="267"/>
      <c r="F488" s="267"/>
      <c r="G488" s="155" t="s">
        <v>259</v>
      </c>
      <c r="H488" s="644">
        <v>4700</v>
      </c>
      <c r="I488" s="672" t="s">
        <v>22</v>
      </c>
      <c r="J488" s="641">
        <v>1</v>
      </c>
      <c r="K488" s="643" t="s">
        <v>22</v>
      </c>
      <c r="L488" s="646">
        <v>3</v>
      </c>
      <c r="M488" s="623" t="s">
        <v>24</v>
      </c>
      <c r="N488" s="159">
        <f>SUM(H488*L488*J488)</f>
        <v>14100</v>
      </c>
      <c r="O488" s="277">
        <v>14100</v>
      </c>
      <c r="P488" s="267">
        <f>N488-O488</f>
        <v>0</v>
      </c>
      <c r="Q488" s="267">
        <f>IF(AA488="국비100%",N488*100%,IF(AA488="시도비100%",N488*0%,IF(AA488="시군구비100%",N488*0%,IF(AA488="국비30%, 시도비70%",N488*30%,IF(AA488="국비30%, 시도비20%, 시군구비50%",N488*30%,IF(AA488="국비50%, 시도비50%",N488*50%,IF(AA488="시도비50%, 시군구비50%",N488*0%,IF(AA488="국비30%, 시도비35%, 시군구비35%",N488*30%))))))))</f>
        <v>4230</v>
      </c>
      <c r="R488" s="267">
        <f>IF(AA488="국비100%",N488*0%,IF(AA488="시도비100%",N488*100%,IF(AA488="시군구비100%",N488*0%,IF(AA488="국비30%, 시도비70%",N488*70%,IF(AA488="국비30%, 시도비20%, 시군구비50%",N488*20%,IF(AA488="국비50%, 시도비50%",N488*50%,IF(AA488="시도비50%, 시군구비50%",N488*50%,IF(AA488="국비30%, 시도비35%, 시군구비35%",N488*35%))))))))</f>
        <v>2820</v>
      </c>
      <c r="S488" s="267">
        <f>IF(AA488="국비100%",N488*0%,IF(AA488="시도비100%",N488*0%,IF(AA488="시군구비100%",N488*100%,IF(AA488="국비30%, 시도비70%",N488*0%,IF(AA488="국비30%, 시도비20%, 시군구비50%",N488*50%,IF(AA488="국비50%, 시도비50%",N488*0%,IF(AA488="시도비50%, 시군구비50%",N488*50%,IF(AA488="국비30%, 시도비35%, 시군구비35%",N488*35%))))))))</f>
        <v>7050</v>
      </c>
      <c r="T488" s="267">
        <f>IF(AA488="기타보조금",N488*100%,N488*0%)</f>
        <v>0</v>
      </c>
      <c r="U488" s="267">
        <f>SUM(Q488:T488)</f>
        <v>14100</v>
      </c>
      <c r="V488" s="267">
        <f>IF(AA488="자부담",N488*100%,N488*0%)</f>
        <v>0</v>
      </c>
      <c r="W488" s="267">
        <f>IF(AA488="후원금",N488*100%,N488*0%)</f>
        <v>0</v>
      </c>
      <c r="X488" s="267">
        <f>IF(AA488="수익사업",N488*100%,N488*0%)</f>
        <v>0</v>
      </c>
      <c r="Y488" s="755">
        <f>SUM(U488:X488)</f>
        <v>14100</v>
      </c>
      <c r="Z488" s="274" t="s">
        <v>443</v>
      </c>
      <c r="AA488" s="268" t="s">
        <v>597</v>
      </c>
      <c r="AB488" s="274" t="s">
        <v>23</v>
      </c>
      <c r="AC488" s="257" t="s">
        <v>637</v>
      </c>
    </row>
    <row r="489" spans="1:29" ht="20.100000000000001" customHeight="1" x14ac:dyDescent="0.15">
      <c r="A489" s="783"/>
      <c r="B489" s="783"/>
      <c r="C489" s="783"/>
      <c r="D489" s="267"/>
      <c r="E489" s="267"/>
      <c r="F489" s="267"/>
      <c r="G489" s="647" t="s">
        <v>258</v>
      </c>
      <c r="H489" s="644"/>
      <c r="I489" s="672"/>
      <c r="J489" s="672"/>
      <c r="K489" s="672"/>
      <c r="L489" s="641"/>
      <c r="M489" s="623"/>
      <c r="N489" s="387"/>
      <c r="O489" s="277"/>
      <c r="P489" s="267"/>
      <c r="Q489" s="267"/>
      <c r="R489" s="267"/>
      <c r="S489" s="267"/>
      <c r="T489" s="267"/>
      <c r="U489" s="267"/>
      <c r="V489" s="267"/>
      <c r="W489" s="267"/>
      <c r="X489" s="267"/>
      <c r="Y489" s="755"/>
      <c r="Z489" s="274"/>
      <c r="AA489" s="268"/>
      <c r="AB489" s="274"/>
    </row>
    <row r="490" spans="1:29" ht="20.100000000000001" customHeight="1" x14ac:dyDescent="0.15">
      <c r="A490" s="783"/>
      <c r="B490" s="783"/>
      <c r="C490" s="783"/>
      <c r="D490" s="267"/>
      <c r="E490" s="267"/>
      <c r="F490" s="267"/>
      <c r="G490" s="388" t="s">
        <v>392</v>
      </c>
      <c r="H490" s="679">
        <v>150000</v>
      </c>
      <c r="I490" s="677" t="s">
        <v>22</v>
      </c>
      <c r="J490" s="678">
        <v>1</v>
      </c>
      <c r="K490" s="719" t="s">
        <v>22</v>
      </c>
      <c r="L490" s="676">
        <v>5</v>
      </c>
      <c r="M490" s="718" t="s">
        <v>24</v>
      </c>
      <c r="N490" s="679">
        <f>SUM(H490*J490*L490)</f>
        <v>750000</v>
      </c>
      <c r="O490" s="277">
        <v>750000</v>
      </c>
      <c r="P490" s="267">
        <f>N490-O490</f>
        <v>0</v>
      </c>
      <c r="Q490" s="267">
        <f>IF(AA490="국비100%",N490*100%,IF(AA490="시도비100%",N490*0%,IF(AA490="시군구비100%",N490*0%,IF(AA490="국비30%, 시도비70%",N490*30%,IF(AA490="국비30%, 시도비20%, 시군구비50%",N490*30%,IF(AA490="국비50%, 시도비50%",N490*50%,IF(AA490="시도비50%, 시군구비50%",N490*0%,IF(AA490="국비30%, 시도비35%, 시군구비35%",N490*30%))))))))</f>
        <v>225000</v>
      </c>
      <c r="R490" s="267">
        <f>IF(AA490="국비100%",N490*0%,IF(AA490="시도비100%",N490*100%,IF(AA490="시군구비100%",N490*0%,IF(AA490="국비30%, 시도비70%",N490*70%,IF(AA490="국비30%, 시도비20%, 시군구비50%",N490*20%,IF(AA490="국비50%, 시도비50%",N490*50%,IF(AA490="시도비50%, 시군구비50%",N490*50%,IF(AA490="국비30%, 시도비35%, 시군구비35%",N490*35%))))))))</f>
        <v>150000</v>
      </c>
      <c r="S490" s="267">
        <f>IF(AA490="국비100%",N490*0%,IF(AA490="시도비100%",N490*0%,IF(AA490="시군구비100%",N490*100%,IF(AA490="국비30%, 시도비70%",N490*0%,IF(AA490="국비30%, 시도비20%, 시군구비50%",N490*50%,IF(AA490="국비50%, 시도비50%",N490*0%,IF(AA490="시도비50%, 시군구비50%",N490*50%,IF(AA490="국비30%, 시도비35%, 시군구비35%",N490*35%))))))))</f>
        <v>375000</v>
      </c>
      <c r="T490" s="267">
        <f>IF(AA490="기타보조금",N490*100%,N490*0%)</f>
        <v>0</v>
      </c>
      <c r="U490" s="267">
        <f>SUM(Q490:T490)</f>
        <v>750000</v>
      </c>
      <c r="V490" s="267">
        <f>IF(AA490="자부담",N490*100%,N490*0%)</f>
        <v>0</v>
      </c>
      <c r="W490" s="267">
        <f>IF(AA490="후원금",N490*100%,N490*0%)</f>
        <v>0</v>
      </c>
      <c r="X490" s="267">
        <f>IF(AA490="수익사업",N490*100%,N490*0%)</f>
        <v>0</v>
      </c>
      <c r="Y490" s="755">
        <f>SUM(U490:X490)</f>
        <v>750000</v>
      </c>
      <c r="Z490" s="274" t="s">
        <v>443</v>
      </c>
      <c r="AA490" s="268" t="s">
        <v>597</v>
      </c>
      <c r="AB490" s="274" t="s">
        <v>23</v>
      </c>
      <c r="AC490" s="257" t="s">
        <v>637</v>
      </c>
    </row>
    <row r="491" spans="1:29" ht="20.100000000000001" customHeight="1" x14ac:dyDescent="0.15">
      <c r="A491" s="783"/>
      <c r="B491" s="783"/>
      <c r="C491" s="783"/>
      <c r="D491" s="267"/>
      <c r="E491" s="267"/>
      <c r="F491" s="267"/>
      <c r="G491" s="155" t="s">
        <v>252</v>
      </c>
      <c r="H491" s="644">
        <v>10000</v>
      </c>
      <c r="I491" s="672" t="s">
        <v>22</v>
      </c>
      <c r="J491" s="641">
        <v>2</v>
      </c>
      <c r="K491" s="643" t="s">
        <v>22</v>
      </c>
      <c r="L491" s="646">
        <v>10</v>
      </c>
      <c r="M491" s="623" t="s">
        <v>24</v>
      </c>
      <c r="N491" s="644">
        <f>SUM(H491*J491*L491)</f>
        <v>200000</v>
      </c>
      <c r="O491" s="277">
        <v>200000</v>
      </c>
      <c r="P491" s="267">
        <f>N491-O491</f>
        <v>0</v>
      </c>
      <c r="Q491" s="267">
        <f>IF(AA491="국비100%",N491*100%,IF(AA491="시도비100%",N491*0%,IF(AA491="시군구비100%",N491*0%,IF(AA491="국비30%, 시도비70%",N491*30%,IF(AA491="국비30%, 시도비20%, 시군구비50%",N491*30%,IF(AA491="국비50%, 시도비50%",N491*50%,IF(AA491="시도비50%, 시군구비50%",N491*0%,IF(AA491="국비30%, 시도비35%, 시군구비35%",N491*30%))))))))</f>
        <v>60000</v>
      </c>
      <c r="R491" s="267">
        <f>IF(AA491="국비100%",N491*0%,IF(AA491="시도비100%",N491*100%,IF(AA491="시군구비100%",N491*0%,IF(AA491="국비30%, 시도비70%",N491*70%,IF(AA491="국비30%, 시도비20%, 시군구비50%",N491*20%,IF(AA491="국비50%, 시도비50%",N491*50%,IF(AA491="시도비50%, 시군구비50%",N491*50%,IF(AA491="국비30%, 시도비35%, 시군구비35%",N491*35%))))))))</f>
        <v>40000</v>
      </c>
      <c r="S491" s="267">
        <f>IF(AA491="국비100%",N491*0%,IF(AA491="시도비100%",N491*0%,IF(AA491="시군구비100%",N491*100%,IF(AA491="국비30%, 시도비70%",N491*0%,IF(AA491="국비30%, 시도비20%, 시군구비50%",N491*50%,IF(AA491="국비50%, 시도비50%",N491*0%,IF(AA491="시도비50%, 시군구비50%",N491*50%,IF(AA491="국비30%, 시도비35%, 시군구비35%",N491*35%))))))))</f>
        <v>100000</v>
      </c>
      <c r="T491" s="267">
        <f>IF(AA491="기타보조금",N491*100%,N491*0%)</f>
        <v>0</v>
      </c>
      <c r="U491" s="267">
        <f>SUM(Q491:T491)</f>
        <v>200000</v>
      </c>
      <c r="V491" s="267">
        <f>IF(AA491="자부담",N491*100%,N491*0%)</f>
        <v>0</v>
      </c>
      <c r="W491" s="267">
        <f>IF(AA491="후원금",N491*100%,N491*0%)</f>
        <v>0</v>
      </c>
      <c r="X491" s="267">
        <f>IF(AA491="수익사업",N491*100%,N491*0%)</f>
        <v>0</v>
      </c>
      <c r="Y491" s="755">
        <f>SUM(U491:X491)</f>
        <v>200000</v>
      </c>
      <c r="Z491" s="274" t="s">
        <v>443</v>
      </c>
      <c r="AA491" s="268" t="s">
        <v>597</v>
      </c>
      <c r="AB491" s="274" t="s">
        <v>23</v>
      </c>
      <c r="AC491" s="257" t="s">
        <v>637</v>
      </c>
    </row>
    <row r="492" spans="1:29" ht="20.100000000000001" customHeight="1" x14ac:dyDescent="0.15">
      <c r="A492" s="783"/>
      <c r="B492" s="783"/>
      <c r="C492" s="783"/>
      <c r="D492" s="267"/>
      <c r="E492" s="267"/>
      <c r="F492" s="267"/>
      <c r="G492" s="155" t="s">
        <v>257</v>
      </c>
      <c r="H492" s="644">
        <v>3600</v>
      </c>
      <c r="I492" s="672" t="s">
        <v>22</v>
      </c>
      <c r="J492" s="641">
        <v>1</v>
      </c>
      <c r="K492" s="643" t="s">
        <v>22</v>
      </c>
      <c r="L492" s="646">
        <v>13</v>
      </c>
      <c r="M492" s="623" t="s">
        <v>24</v>
      </c>
      <c r="N492" s="644">
        <f>SUM(H492*J492*L492)</f>
        <v>46800</v>
      </c>
      <c r="O492" s="277">
        <v>46800</v>
      </c>
      <c r="P492" s="267">
        <f>N492-O492</f>
        <v>0</v>
      </c>
      <c r="Q492" s="267">
        <f>IF(AA492="국비100%",N492*100%,IF(AA492="시도비100%",N492*0%,IF(AA492="시군구비100%",N492*0%,IF(AA492="국비30%, 시도비70%",N492*30%,IF(AA492="국비30%, 시도비20%, 시군구비50%",N492*30%,IF(AA492="국비50%, 시도비50%",N492*50%,IF(AA492="시도비50%, 시군구비50%",N492*0%,IF(AA492="국비30%, 시도비35%, 시군구비35%",N492*30%))))))))</f>
        <v>14040</v>
      </c>
      <c r="R492" s="267">
        <f>IF(AA492="국비100%",N492*0%,IF(AA492="시도비100%",N492*100%,IF(AA492="시군구비100%",N492*0%,IF(AA492="국비30%, 시도비70%",N492*70%,IF(AA492="국비30%, 시도비20%, 시군구비50%",N492*20%,IF(AA492="국비50%, 시도비50%",N492*50%,IF(AA492="시도비50%, 시군구비50%",N492*50%,IF(AA492="국비30%, 시도비35%, 시군구비35%",N492*35%))))))))</f>
        <v>9360</v>
      </c>
      <c r="S492" s="267">
        <f>IF(AA492="국비100%",N492*0%,IF(AA492="시도비100%",N492*0%,IF(AA492="시군구비100%",N492*100%,IF(AA492="국비30%, 시도비70%",N492*0%,IF(AA492="국비30%, 시도비20%, 시군구비50%",N492*50%,IF(AA492="국비50%, 시도비50%",N492*0%,IF(AA492="시도비50%, 시군구비50%",N492*50%,IF(AA492="국비30%, 시도비35%, 시군구비35%",N492*35%))))))))</f>
        <v>23400</v>
      </c>
      <c r="T492" s="267">
        <f>IF(AA492="기타보조금",N492*100%,N492*0%)</f>
        <v>0</v>
      </c>
      <c r="U492" s="267">
        <f>SUM(Q492:T492)</f>
        <v>46800</v>
      </c>
      <c r="V492" s="267">
        <f>IF(AA492="자부담",N492*100%,N492*0%)</f>
        <v>0</v>
      </c>
      <c r="W492" s="267">
        <f>IF(AA492="후원금",N492*100%,N492*0%)</f>
        <v>0</v>
      </c>
      <c r="X492" s="267">
        <f>IF(AA492="수익사업",N492*100%,N492*0%)</f>
        <v>0</v>
      </c>
      <c r="Y492" s="755">
        <f>SUM(U492:X492)</f>
        <v>46800</v>
      </c>
      <c r="Z492" s="274" t="s">
        <v>443</v>
      </c>
      <c r="AA492" s="268" t="s">
        <v>597</v>
      </c>
      <c r="AB492" s="274" t="s">
        <v>23</v>
      </c>
      <c r="AC492" s="257" t="s">
        <v>637</v>
      </c>
    </row>
    <row r="493" spans="1:29" ht="20.100000000000001" customHeight="1" x14ac:dyDescent="0.15">
      <c r="A493" s="783"/>
      <c r="B493" s="783"/>
      <c r="C493" s="783"/>
      <c r="D493" s="267"/>
      <c r="E493" s="267"/>
      <c r="F493" s="267"/>
      <c r="G493" s="155" t="s">
        <v>259</v>
      </c>
      <c r="H493" s="644">
        <v>4700</v>
      </c>
      <c r="I493" s="672" t="s">
        <v>22</v>
      </c>
      <c r="J493" s="641">
        <v>1</v>
      </c>
      <c r="K493" s="643" t="s">
        <v>22</v>
      </c>
      <c r="L493" s="646">
        <v>1</v>
      </c>
      <c r="M493" s="623" t="s">
        <v>24</v>
      </c>
      <c r="N493" s="644">
        <f>SUM(H493*J493*L493)</f>
        <v>4700</v>
      </c>
      <c r="O493" s="277">
        <v>4700</v>
      </c>
      <c r="P493" s="267">
        <f>N493-O493</f>
        <v>0</v>
      </c>
      <c r="Q493" s="267">
        <f>IF(AA493="국비100%",N493*100%,IF(AA493="시도비100%",N493*0%,IF(AA493="시군구비100%",N493*0%,IF(AA493="국비30%, 시도비70%",N493*30%,IF(AA493="국비30%, 시도비20%, 시군구비50%",N493*30%,IF(AA493="국비50%, 시도비50%",N493*50%,IF(AA493="시도비50%, 시군구비50%",N493*0%,IF(AA493="국비30%, 시도비35%, 시군구비35%",N493*30%))))))))</f>
        <v>1410</v>
      </c>
      <c r="R493" s="267">
        <f>IF(AA493="국비100%",N493*0%,IF(AA493="시도비100%",N493*100%,IF(AA493="시군구비100%",N493*0%,IF(AA493="국비30%, 시도비70%",N493*70%,IF(AA493="국비30%, 시도비20%, 시군구비50%",N493*20%,IF(AA493="국비50%, 시도비50%",N493*50%,IF(AA493="시도비50%, 시군구비50%",N493*50%,IF(AA493="국비30%, 시도비35%, 시군구비35%",N493*35%))))))))</f>
        <v>940</v>
      </c>
      <c r="S493" s="267">
        <f>IF(AA493="국비100%",N493*0%,IF(AA493="시도비100%",N493*0%,IF(AA493="시군구비100%",N493*100%,IF(AA493="국비30%, 시도비70%",N493*0%,IF(AA493="국비30%, 시도비20%, 시군구비50%",N493*50%,IF(AA493="국비50%, 시도비50%",N493*0%,IF(AA493="시도비50%, 시군구비50%",N493*50%,IF(AA493="국비30%, 시도비35%, 시군구비35%",N493*35%))))))))</f>
        <v>2350</v>
      </c>
      <c r="T493" s="267">
        <f>IF(AA493="기타보조금",N493*100%,N493*0%)</f>
        <v>0</v>
      </c>
      <c r="U493" s="267">
        <f>SUM(Q493:T493)</f>
        <v>4700</v>
      </c>
      <c r="V493" s="267">
        <f>IF(AA493="자부담",N493*100%,N493*0%)</f>
        <v>0</v>
      </c>
      <c r="W493" s="267">
        <f>IF(AA493="후원금",N493*100%,N493*0%)</f>
        <v>0</v>
      </c>
      <c r="X493" s="267">
        <f>IF(AA493="수익사업",N493*100%,N493*0%)</f>
        <v>0</v>
      </c>
      <c r="Y493" s="755">
        <f>SUM(U493:X493)</f>
        <v>4700</v>
      </c>
      <c r="Z493" s="274" t="s">
        <v>443</v>
      </c>
      <c r="AA493" s="268" t="s">
        <v>597</v>
      </c>
      <c r="AB493" s="274" t="s">
        <v>23</v>
      </c>
      <c r="AC493" s="257" t="s">
        <v>637</v>
      </c>
    </row>
    <row r="494" spans="1:29" ht="20.100000000000001" customHeight="1" x14ac:dyDescent="0.15">
      <c r="A494" s="783"/>
      <c r="B494" s="783"/>
      <c r="C494" s="783"/>
      <c r="D494" s="267"/>
      <c r="E494" s="267"/>
      <c r="F494" s="267"/>
      <c r="G494" s="647" t="s">
        <v>148</v>
      </c>
      <c r="H494" s="644"/>
      <c r="I494" s="672"/>
      <c r="J494" s="641"/>
      <c r="K494" s="643"/>
      <c r="L494" s="646"/>
      <c r="M494" s="623"/>
      <c r="N494" s="644"/>
      <c r="O494" s="277"/>
      <c r="P494" s="267"/>
      <c r="Q494" s="267"/>
      <c r="R494" s="267"/>
      <c r="S494" s="267"/>
      <c r="T494" s="267"/>
      <c r="U494" s="267"/>
      <c r="V494" s="267"/>
      <c r="W494" s="267"/>
      <c r="X494" s="267"/>
      <c r="Y494" s="755"/>
      <c r="Z494" s="274"/>
      <c r="AA494" s="268"/>
      <c r="AB494" s="274"/>
    </row>
    <row r="495" spans="1:29" ht="20.100000000000001" customHeight="1" x14ac:dyDescent="0.15">
      <c r="A495" s="783"/>
      <c r="B495" s="783"/>
      <c r="C495" s="783"/>
      <c r="D495" s="267"/>
      <c r="E495" s="267"/>
      <c r="F495" s="267"/>
      <c r="G495" s="155" t="s">
        <v>159</v>
      </c>
      <c r="H495" s="644"/>
      <c r="I495" s="672"/>
      <c r="J495" s="641"/>
      <c r="K495" s="643"/>
      <c r="L495" s="646"/>
      <c r="M495" s="623"/>
      <c r="N495" s="644"/>
      <c r="O495" s="267"/>
      <c r="P495" s="267"/>
      <c r="Q495" s="267"/>
      <c r="R495" s="267"/>
      <c r="S495" s="267"/>
      <c r="T495" s="267"/>
      <c r="U495" s="267"/>
      <c r="V495" s="267"/>
      <c r="W495" s="267"/>
      <c r="X495" s="267"/>
      <c r="Y495" s="755"/>
      <c r="Z495" s="268"/>
      <c r="AA495" s="274"/>
      <c r="AB495" s="274"/>
    </row>
    <row r="496" spans="1:29" ht="20.100000000000001" customHeight="1" x14ac:dyDescent="0.15">
      <c r="A496" s="783"/>
      <c r="B496" s="783"/>
      <c r="C496" s="783"/>
      <c r="D496" s="267"/>
      <c r="E496" s="267"/>
      <c r="F496" s="267"/>
      <c r="G496" s="156" t="s">
        <v>392</v>
      </c>
      <c r="H496" s="644">
        <v>100000</v>
      </c>
      <c r="I496" s="672" t="s">
        <v>22</v>
      </c>
      <c r="J496" s="641">
        <v>2</v>
      </c>
      <c r="K496" s="643" t="s">
        <v>22</v>
      </c>
      <c r="L496" s="646">
        <v>1</v>
      </c>
      <c r="M496" s="623" t="s">
        <v>24</v>
      </c>
      <c r="N496" s="644">
        <f>SUM(H496*J496*L496)</f>
        <v>200000</v>
      </c>
      <c r="O496" s="267">
        <v>200000</v>
      </c>
      <c r="P496" s="267">
        <f t="shared" ref="P496:P501" si="207">N496-O496</f>
        <v>0</v>
      </c>
      <c r="Q496" s="267"/>
      <c r="R496" s="267"/>
      <c r="S496" s="267"/>
      <c r="T496" s="267"/>
      <c r="U496" s="267">
        <f t="shared" ref="U496:U501" si="208">SUM(Q496:T496)</f>
        <v>0</v>
      </c>
      <c r="V496" s="267"/>
      <c r="W496" s="267">
        <f t="shared" ref="W496:W501" si="209">IF(AA496="후원금",N496*100%,N496*0%)</f>
        <v>200000</v>
      </c>
      <c r="X496" s="267"/>
      <c r="Y496" s="755">
        <f t="shared" ref="Y496:Y501" si="210">SUM(U496:X496)</f>
        <v>200000</v>
      </c>
      <c r="Z496" s="268" t="s">
        <v>27</v>
      </c>
      <c r="AA496" s="274" t="s">
        <v>19</v>
      </c>
      <c r="AB496" s="274" t="s">
        <v>23</v>
      </c>
      <c r="AC496" s="257" t="s">
        <v>19</v>
      </c>
    </row>
    <row r="497" spans="1:29" ht="20.100000000000001" customHeight="1" x14ac:dyDescent="0.15">
      <c r="A497" s="783"/>
      <c r="B497" s="783"/>
      <c r="C497" s="783"/>
      <c r="D497" s="267"/>
      <c r="E497" s="267"/>
      <c r="F497" s="267"/>
      <c r="G497" s="156"/>
      <c r="H497" s="644">
        <v>50000</v>
      </c>
      <c r="I497" s="672" t="s">
        <v>22</v>
      </c>
      <c r="J497" s="641">
        <v>10</v>
      </c>
      <c r="K497" s="643" t="s">
        <v>22</v>
      </c>
      <c r="L497" s="646">
        <v>2</v>
      </c>
      <c r="M497" s="623" t="s">
        <v>24</v>
      </c>
      <c r="N497" s="644">
        <f>SUM(H497*J497*L497)</f>
        <v>1000000</v>
      </c>
      <c r="O497" s="267">
        <v>1000000</v>
      </c>
      <c r="P497" s="267">
        <f t="shared" si="207"/>
        <v>0</v>
      </c>
      <c r="Q497" s="267"/>
      <c r="R497" s="267"/>
      <c r="S497" s="267"/>
      <c r="T497" s="267"/>
      <c r="U497" s="267">
        <f t="shared" si="208"/>
        <v>0</v>
      </c>
      <c r="V497" s="267"/>
      <c r="W497" s="267">
        <f t="shared" si="209"/>
        <v>1000000</v>
      </c>
      <c r="X497" s="267"/>
      <c r="Y497" s="755">
        <f t="shared" si="210"/>
        <v>1000000</v>
      </c>
      <c r="Z497" s="268" t="s">
        <v>27</v>
      </c>
      <c r="AA497" s="274" t="s">
        <v>19</v>
      </c>
      <c r="AB497" s="274" t="s">
        <v>23</v>
      </c>
      <c r="AC497" s="257" t="s">
        <v>19</v>
      </c>
    </row>
    <row r="498" spans="1:29" ht="20.100000000000001" customHeight="1" x14ac:dyDescent="0.15">
      <c r="A498" s="783"/>
      <c r="B498" s="783"/>
      <c r="C498" s="783"/>
      <c r="D498" s="267"/>
      <c r="E498" s="267"/>
      <c r="F498" s="267"/>
      <c r="G498" s="155" t="s">
        <v>252</v>
      </c>
      <c r="H498" s="644">
        <v>1446.3</v>
      </c>
      <c r="I498" s="672" t="s">
        <v>22</v>
      </c>
      <c r="J498" s="641">
        <v>20</v>
      </c>
      <c r="K498" s="643" t="s">
        <v>22</v>
      </c>
      <c r="L498" s="646">
        <v>10</v>
      </c>
      <c r="M498" s="623" t="s">
        <v>24</v>
      </c>
      <c r="N498" s="644">
        <f>ROUNDUP(H498*J498*L498,-1)</f>
        <v>289260</v>
      </c>
      <c r="O498" s="277">
        <v>289260</v>
      </c>
      <c r="P498" s="267">
        <f t="shared" si="207"/>
        <v>0</v>
      </c>
      <c r="Q498" s="267">
        <f>IF(AA498="국비100%",N498*100%,IF(AA498="시도비100%",N498*0%,IF(AA498="시군구비100%",N498*0%,IF(AA498="국비30%, 시도비70%",N498*30%,IF(AA498="국비30%, 시도비20%, 시군구비50%",N498*30%,IF(AA498="국비50%, 시도비50%",N498*50%,IF(AA498="시도비50%, 시군구비50%",N498*0%,IF(AA498="국비30%, 시도비35%, 시군구비35%",N498*30%))))))))</f>
        <v>86778</v>
      </c>
      <c r="R498" s="267">
        <f>IF(AA498="국비100%",N498*0%,IF(AA498="시도비100%",N498*100%,IF(AA498="시군구비100%",N498*0%,IF(AA498="국비30%, 시도비70%",N498*70%,IF(AA498="국비30%, 시도비20%, 시군구비50%",N498*20%,IF(AA498="국비50%, 시도비50%",N498*50%,IF(AA498="시도비50%, 시군구비50%",N498*50%,IF(AA498="국비30%, 시도비35%, 시군구비35%",N498*35%))))))))</f>
        <v>57852</v>
      </c>
      <c r="S498" s="267">
        <f>IF(AA498="국비100%",N498*0%,IF(AA498="시도비100%",N498*0%,IF(AA498="시군구비100%",N498*100%,IF(AA498="국비30%, 시도비70%",N498*0%,IF(AA498="국비30%, 시도비20%, 시군구비50%",N498*50%,IF(AA498="국비50%, 시도비50%",N498*0%,IF(AA498="시도비50%, 시군구비50%",N498*50%,IF(AA498="국비30%, 시도비35%, 시군구비35%",N498*35%))))))))</f>
        <v>144630</v>
      </c>
      <c r="T498" s="267">
        <f>IF(AA498="기타보조금",N498*100%,N498*0%)</f>
        <v>0</v>
      </c>
      <c r="U498" s="267">
        <f t="shared" si="208"/>
        <v>289260</v>
      </c>
      <c r="V498" s="267">
        <f>IF(AA498="자부담",N498*100%,N498*0%)</f>
        <v>0</v>
      </c>
      <c r="W498" s="267">
        <f t="shared" si="209"/>
        <v>0</v>
      </c>
      <c r="X498" s="267">
        <f>IF(AA498="수익사업",N498*100%,N498*0%)</f>
        <v>0</v>
      </c>
      <c r="Y498" s="755">
        <f t="shared" si="210"/>
        <v>289260</v>
      </c>
      <c r="Z498" s="274" t="s">
        <v>443</v>
      </c>
      <c r="AA498" s="268" t="s">
        <v>597</v>
      </c>
      <c r="AB498" s="274" t="s">
        <v>23</v>
      </c>
      <c r="AC498" s="257" t="s">
        <v>637</v>
      </c>
    </row>
    <row r="499" spans="1:29" ht="20.100000000000001" customHeight="1" x14ac:dyDescent="0.15">
      <c r="A499" s="783"/>
      <c r="B499" s="783"/>
      <c r="C499" s="783"/>
      <c r="D499" s="267"/>
      <c r="E499" s="267"/>
      <c r="F499" s="267"/>
      <c r="G499" s="155" t="s">
        <v>257</v>
      </c>
      <c r="H499" s="644">
        <v>4000</v>
      </c>
      <c r="I499" s="672" t="s">
        <v>22</v>
      </c>
      <c r="J499" s="641">
        <v>1</v>
      </c>
      <c r="K499" s="643" t="s">
        <v>22</v>
      </c>
      <c r="L499" s="646">
        <v>3</v>
      </c>
      <c r="M499" s="623" t="s">
        <v>24</v>
      </c>
      <c r="N499" s="644">
        <f>SUM(H499*J499*L499)</f>
        <v>12000</v>
      </c>
      <c r="O499" s="277">
        <v>12000</v>
      </c>
      <c r="P499" s="267">
        <f t="shared" si="207"/>
        <v>0</v>
      </c>
      <c r="Q499" s="267">
        <f>IF(AA499="국비100%",N499*100%,IF(AA499="시도비100%",N499*0%,IF(AA499="시군구비100%",N499*0%,IF(AA499="국비30%, 시도비70%",N499*30%,IF(AA499="국비30%, 시도비20%, 시군구비50%",N499*30%,IF(AA499="국비50%, 시도비50%",N499*50%,IF(AA499="시도비50%, 시군구비50%",N499*0%,IF(AA499="국비30%, 시도비35%, 시군구비35%",N499*30%))))))))</f>
        <v>3600</v>
      </c>
      <c r="R499" s="267">
        <f>IF(AA499="국비100%",N499*0%,IF(AA499="시도비100%",N499*100%,IF(AA499="시군구비100%",N499*0%,IF(AA499="국비30%, 시도비70%",N499*70%,IF(AA499="국비30%, 시도비20%, 시군구비50%",N499*20%,IF(AA499="국비50%, 시도비50%",N499*50%,IF(AA499="시도비50%, 시군구비50%",N499*50%,IF(AA499="국비30%, 시도비35%, 시군구비35%",N499*35%))))))))</f>
        <v>2400</v>
      </c>
      <c r="S499" s="267">
        <f>IF(AA499="국비100%",N499*0%,IF(AA499="시도비100%",N499*0%,IF(AA499="시군구비100%",N499*100%,IF(AA499="국비30%, 시도비70%",N499*0%,IF(AA499="국비30%, 시도비20%, 시군구비50%",N499*50%,IF(AA499="국비50%, 시도비50%",N499*0%,IF(AA499="시도비50%, 시군구비50%",N499*50%,IF(AA499="국비30%, 시도비35%, 시군구비35%",N499*35%))))))))</f>
        <v>6000</v>
      </c>
      <c r="T499" s="267">
        <f>IF(AA499="기타보조금",N499*100%,N499*0%)</f>
        <v>0</v>
      </c>
      <c r="U499" s="267">
        <f t="shared" si="208"/>
        <v>12000</v>
      </c>
      <c r="V499" s="267">
        <f>IF(AA499="자부담",N499*100%,N499*0%)</f>
        <v>0</v>
      </c>
      <c r="W499" s="267">
        <f t="shared" si="209"/>
        <v>0</v>
      </c>
      <c r="X499" s="267">
        <f>IF(AA499="수익사업",N499*100%,N499*0%)</f>
        <v>0</v>
      </c>
      <c r="Y499" s="755">
        <f t="shared" si="210"/>
        <v>12000</v>
      </c>
      <c r="Z499" s="274" t="s">
        <v>443</v>
      </c>
      <c r="AA499" s="268" t="s">
        <v>597</v>
      </c>
      <c r="AB499" s="274" t="s">
        <v>23</v>
      </c>
      <c r="AC499" s="257" t="s">
        <v>637</v>
      </c>
    </row>
    <row r="500" spans="1:29" ht="20.100000000000001" customHeight="1" x14ac:dyDescent="0.15">
      <c r="A500" s="783"/>
      <c r="B500" s="783"/>
      <c r="C500" s="783"/>
      <c r="D500" s="267"/>
      <c r="E500" s="267"/>
      <c r="F500" s="267"/>
      <c r="G500" s="155" t="s">
        <v>268</v>
      </c>
      <c r="H500" s="644">
        <v>990000</v>
      </c>
      <c r="I500" s="672" t="s">
        <v>22</v>
      </c>
      <c r="J500" s="641">
        <v>1</v>
      </c>
      <c r="K500" s="643"/>
      <c r="L500" s="646"/>
      <c r="M500" s="623" t="s">
        <v>24</v>
      </c>
      <c r="N500" s="644">
        <f>SUM(H500*J500)</f>
        <v>990000</v>
      </c>
      <c r="O500" s="277"/>
      <c r="P500" s="267">
        <f t="shared" si="207"/>
        <v>990000</v>
      </c>
      <c r="Q500" s="267">
        <f>IF(AA500="국비100%",N500*100%,IF(AA500="시도비100%",N500*0%,IF(AA500="시군구비100%",N500*0%,IF(AA500="국비30%, 시도비70%",N500*30%,IF(AA500="국비30%, 시도비20%, 시군구비50%",N500*30%,IF(AA500="국비50%, 시도비50%",N500*50%,IF(AA500="시도비50%, 시군구비50%",N500*0%,IF(AA500="국비30%, 시도비35%, 시군구비35%",N500*30%))))))))</f>
        <v>297000</v>
      </c>
      <c r="R500" s="267">
        <f>IF(AA500="국비100%",N500*0%,IF(AA500="시도비100%",N500*100%,IF(AA500="시군구비100%",N500*0%,IF(AA500="국비30%, 시도비70%",N500*70%,IF(AA500="국비30%, 시도비20%, 시군구비50%",N500*20%,IF(AA500="국비50%, 시도비50%",N500*50%,IF(AA500="시도비50%, 시군구비50%",N500*50%,IF(AA500="국비30%, 시도비35%, 시군구비35%",N500*35%))))))))</f>
        <v>198000</v>
      </c>
      <c r="S500" s="267">
        <f>IF(AA500="국비100%",N500*0%,IF(AA500="시도비100%",N500*0%,IF(AA500="시군구비100%",N500*100%,IF(AA500="국비30%, 시도비70%",N500*0%,IF(AA500="국비30%, 시도비20%, 시군구비50%",N500*50%,IF(AA500="국비50%, 시도비50%",N500*0%,IF(AA500="시도비50%, 시군구비50%",N500*50%,IF(AA500="국비30%, 시도비35%, 시군구비35%",N500*35%))))))))</f>
        <v>495000</v>
      </c>
      <c r="T500" s="267">
        <f>IF(AA500="기타보조금",N500*100%,N500*0%)</f>
        <v>0</v>
      </c>
      <c r="U500" s="267">
        <f t="shared" si="208"/>
        <v>990000</v>
      </c>
      <c r="V500" s="267">
        <f>IF(AA500="자부담",N500*100%,N500*0%)</f>
        <v>0</v>
      </c>
      <c r="W500" s="267">
        <f t="shared" si="209"/>
        <v>0</v>
      </c>
      <c r="X500" s="267">
        <f>IF(AA500="수익사업",N500*100%,N500*0%)</f>
        <v>0</v>
      </c>
      <c r="Y500" s="755">
        <f t="shared" si="210"/>
        <v>990000</v>
      </c>
      <c r="Z500" s="274" t="s">
        <v>443</v>
      </c>
      <c r="AA500" s="268" t="s">
        <v>597</v>
      </c>
      <c r="AB500" s="274" t="s">
        <v>23</v>
      </c>
      <c r="AC500" s="257" t="s">
        <v>637</v>
      </c>
    </row>
    <row r="501" spans="1:29" ht="20.100000000000001" customHeight="1" x14ac:dyDescent="0.15">
      <c r="A501" s="783"/>
      <c r="B501" s="783"/>
      <c r="C501" s="783"/>
      <c r="D501" s="267"/>
      <c r="E501" s="267"/>
      <c r="F501" s="267"/>
      <c r="G501" s="155" t="s">
        <v>259</v>
      </c>
      <c r="H501" s="644">
        <v>9900</v>
      </c>
      <c r="I501" s="672" t="s">
        <v>22</v>
      </c>
      <c r="J501" s="641">
        <v>1</v>
      </c>
      <c r="K501" s="643" t="s">
        <v>22</v>
      </c>
      <c r="L501" s="646">
        <v>15</v>
      </c>
      <c r="M501" s="623" t="s">
        <v>24</v>
      </c>
      <c r="N501" s="644">
        <f>SUM(H501*J501*L501)</f>
        <v>148500</v>
      </c>
      <c r="O501" s="277">
        <v>148500</v>
      </c>
      <c r="P501" s="267">
        <f t="shared" si="207"/>
        <v>0</v>
      </c>
      <c r="Q501" s="267">
        <f>IF(AA501="국비100%",N501*100%,IF(AA501="시도비100%",N501*0%,IF(AA501="시군구비100%",N501*0%,IF(AA501="국비30%, 시도비70%",N501*30%,IF(AA501="국비30%, 시도비20%, 시군구비50%",N501*30%,IF(AA501="국비50%, 시도비50%",N501*50%,IF(AA501="시도비50%, 시군구비50%",N501*0%,IF(AA501="국비30%, 시도비35%, 시군구비35%",N501*30%))))))))</f>
        <v>44550</v>
      </c>
      <c r="R501" s="267">
        <f>IF(AA501="국비100%",N501*0%,IF(AA501="시도비100%",N501*100%,IF(AA501="시군구비100%",N501*0%,IF(AA501="국비30%, 시도비70%",N501*70%,IF(AA501="국비30%, 시도비20%, 시군구비50%",N501*20%,IF(AA501="국비50%, 시도비50%",N501*50%,IF(AA501="시도비50%, 시군구비50%",N501*50%,IF(AA501="국비30%, 시도비35%, 시군구비35%",N501*35%))))))))</f>
        <v>29700</v>
      </c>
      <c r="S501" s="267">
        <f>IF(AA501="국비100%",N501*0%,IF(AA501="시도비100%",N501*0%,IF(AA501="시군구비100%",N501*100%,IF(AA501="국비30%, 시도비70%",N501*0%,IF(AA501="국비30%, 시도비20%, 시군구비50%",N501*50%,IF(AA501="국비50%, 시도비50%",N501*0%,IF(AA501="시도비50%, 시군구비50%",N501*50%,IF(AA501="국비30%, 시도비35%, 시군구비35%",N501*35%))))))))</f>
        <v>74250</v>
      </c>
      <c r="T501" s="267">
        <f>IF(AA501="기타보조금",N501*100%,N501*0%)</f>
        <v>0</v>
      </c>
      <c r="U501" s="267">
        <f t="shared" si="208"/>
        <v>148500</v>
      </c>
      <c r="V501" s="267">
        <f>IF(AA501="자부담",N501*100%,N501*0%)</f>
        <v>0</v>
      </c>
      <c r="W501" s="267">
        <f t="shared" si="209"/>
        <v>0</v>
      </c>
      <c r="X501" s="267">
        <f>IF(AA501="수익사업",N501*100%,N501*0%)</f>
        <v>0</v>
      </c>
      <c r="Y501" s="755">
        <f t="shared" si="210"/>
        <v>148500</v>
      </c>
      <c r="Z501" s="274" t="s">
        <v>443</v>
      </c>
      <c r="AA501" s="268" t="s">
        <v>597</v>
      </c>
      <c r="AB501" s="274" t="s">
        <v>23</v>
      </c>
      <c r="AC501" s="257" t="s">
        <v>637</v>
      </c>
    </row>
    <row r="502" spans="1:29" ht="20.100000000000001" customHeight="1" x14ac:dyDescent="0.15">
      <c r="A502" s="783"/>
      <c r="B502" s="783"/>
      <c r="C502" s="783"/>
      <c r="D502" s="267"/>
      <c r="E502" s="267"/>
      <c r="F502" s="267"/>
      <c r="G502" s="155" t="s">
        <v>155</v>
      </c>
      <c r="H502" s="644"/>
      <c r="I502" s="672"/>
      <c r="J502" s="641"/>
      <c r="K502" s="643"/>
      <c r="L502" s="646"/>
      <c r="M502" s="623"/>
      <c r="N502" s="159"/>
      <c r="O502" s="277"/>
      <c r="P502" s="267"/>
      <c r="Q502" s="267"/>
      <c r="R502" s="267"/>
      <c r="S502" s="267"/>
      <c r="T502" s="267"/>
      <c r="U502" s="267"/>
      <c r="V502" s="267"/>
      <c r="W502" s="267"/>
      <c r="X502" s="267"/>
      <c r="Y502" s="755"/>
      <c r="Z502" s="274"/>
      <c r="AA502" s="268"/>
      <c r="AB502" s="274"/>
    </row>
    <row r="503" spans="1:29" ht="20.100000000000001" customHeight="1" x14ac:dyDescent="0.15">
      <c r="A503" s="783"/>
      <c r="B503" s="783"/>
      <c r="C503" s="783"/>
      <c r="D503" s="267"/>
      <c r="E503" s="267"/>
      <c r="F503" s="267"/>
      <c r="G503" s="156" t="s">
        <v>392</v>
      </c>
      <c r="H503" s="644">
        <v>150000</v>
      </c>
      <c r="I503" s="672" t="s">
        <v>22</v>
      </c>
      <c r="J503" s="641">
        <v>4</v>
      </c>
      <c r="K503" s="643" t="s">
        <v>22</v>
      </c>
      <c r="L503" s="646">
        <v>1</v>
      </c>
      <c r="M503" s="623" t="s">
        <v>24</v>
      </c>
      <c r="N503" s="644">
        <f>SUM(H503*J503*L503)</f>
        <v>600000</v>
      </c>
      <c r="O503" s="277">
        <v>300000</v>
      </c>
      <c r="P503" s="267">
        <f t="shared" ref="P503:P508" si="211">N503-O503</f>
        <v>300000</v>
      </c>
      <c r="Q503" s="267">
        <f>IF(AA503="국비100%",N503*100%,IF(AA503="시도비100%",N503*0%,IF(AA503="시군구비100%",N503*0%,IF(AA503="국비30%, 시도비70%",N503*30%,IF(AA503="국비30%, 시도비20%, 시군구비50%",N503*30%,IF(AA503="국비50%, 시도비50%",N503*50%,IF(AA503="시도비50%, 시군구비50%",N503*0%,IF(AA503="국비30%, 시도비35%, 시군구비35%",N503*30%))))))))</f>
        <v>180000</v>
      </c>
      <c r="R503" s="267">
        <f>IF(AA503="국비100%",N503*0%,IF(AA503="시도비100%",N503*100%,IF(AA503="시군구비100%",N503*0%,IF(AA503="국비30%, 시도비70%",N503*70%,IF(AA503="국비30%, 시도비20%, 시군구비50%",N503*20%,IF(AA503="국비50%, 시도비50%",N503*50%,IF(AA503="시도비50%, 시군구비50%",N503*50%,IF(AA503="국비30%, 시도비35%, 시군구비35%",N503*35%))))))))</f>
        <v>120000</v>
      </c>
      <c r="S503" s="267">
        <f>IF(AA503="국비100%",N503*0%,IF(AA503="시도비100%",N503*0%,IF(AA503="시군구비100%",N503*100%,IF(AA503="국비30%, 시도비70%",N503*0%,IF(AA503="국비30%, 시도비20%, 시군구비50%",N503*50%,IF(AA503="국비50%, 시도비50%",N503*0%,IF(AA503="시도비50%, 시군구비50%",N503*50%,IF(AA503="국비30%, 시도비35%, 시군구비35%",N503*35%))))))))</f>
        <v>300000</v>
      </c>
      <c r="T503" s="267">
        <f>IF(AA503="기타보조금",N503*100%,N503*0%)</f>
        <v>0</v>
      </c>
      <c r="U503" s="267">
        <f t="shared" ref="U503:U508" si="212">SUM(Q503:T503)</f>
        <v>600000</v>
      </c>
      <c r="V503" s="267">
        <f>IF(AA503="자부담",N503*100%,N503*0%)</f>
        <v>0</v>
      </c>
      <c r="W503" s="267">
        <f t="shared" ref="W503:W508" si="213">IF(AA503="후원금",N503*100%,N503*0%)</f>
        <v>0</v>
      </c>
      <c r="X503" s="267">
        <f>IF(AA503="수익사업",N503*100%,N503*0%)</f>
        <v>0</v>
      </c>
      <c r="Y503" s="755">
        <f t="shared" ref="Y503:Y508" si="214">SUM(U503:X503)</f>
        <v>600000</v>
      </c>
      <c r="Z503" s="274" t="s">
        <v>443</v>
      </c>
      <c r="AA503" s="268" t="s">
        <v>597</v>
      </c>
      <c r="AB503" s="274" t="s">
        <v>23</v>
      </c>
      <c r="AC503" s="257" t="s">
        <v>637</v>
      </c>
    </row>
    <row r="504" spans="1:29" ht="20.100000000000001" customHeight="1" x14ac:dyDescent="0.15">
      <c r="A504" s="783"/>
      <c r="B504" s="783"/>
      <c r="C504" s="783"/>
      <c r="D504" s="267"/>
      <c r="E504" s="267"/>
      <c r="F504" s="267"/>
      <c r="G504" s="156"/>
      <c r="H504" s="644">
        <v>150000</v>
      </c>
      <c r="I504" s="672" t="s">
        <v>22</v>
      </c>
      <c r="J504" s="641">
        <v>4</v>
      </c>
      <c r="K504" s="643" t="s">
        <v>22</v>
      </c>
      <c r="L504" s="646">
        <v>1</v>
      </c>
      <c r="M504" s="623" t="s">
        <v>24</v>
      </c>
      <c r="N504" s="644">
        <f>SUM(H504*J504*L504)</f>
        <v>600000</v>
      </c>
      <c r="O504" s="267">
        <v>600000</v>
      </c>
      <c r="P504" s="267">
        <f t="shared" si="211"/>
        <v>0</v>
      </c>
      <c r="Q504" s="267"/>
      <c r="R504" s="267"/>
      <c r="S504" s="267"/>
      <c r="T504" s="267"/>
      <c r="U504" s="267">
        <f t="shared" si="212"/>
        <v>0</v>
      </c>
      <c r="V504" s="267"/>
      <c r="W504" s="267">
        <f t="shared" si="213"/>
        <v>600000</v>
      </c>
      <c r="X504" s="267"/>
      <c r="Y504" s="755">
        <f t="shared" si="214"/>
        <v>600000</v>
      </c>
      <c r="Z504" s="268" t="s">
        <v>27</v>
      </c>
      <c r="AA504" s="274" t="s">
        <v>19</v>
      </c>
      <c r="AB504" s="274" t="s">
        <v>23</v>
      </c>
      <c r="AC504" s="257" t="s">
        <v>19</v>
      </c>
    </row>
    <row r="505" spans="1:29" ht="20.100000000000001" customHeight="1" x14ac:dyDescent="0.15">
      <c r="A505" s="783"/>
      <c r="B505" s="783"/>
      <c r="C505" s="783"/>
      <c r="D505" s="267"/>
      <c r="E505" s="267"/>
      <c r="F505" s="267"/>
      <c r="G505" s="156"/>
      <c r="H505" s="644">
        <v>100000</v>
      </c>
      <c r="I505" s="672" t="s">
        <v>22</v>
      </c>
      <c r="J505" s="641">
        <v>4</v>
      </c>
      <c r="K505" s="643" t="s">
        <v>22</v>
      </c>
      <c r="L505" s="646">
        <v>1</v>
      </c>
      <c r="M505" s="623" t="s">
        <v>24</v>
      </c>
      <c r="N505" s="644">
        <f>SUM(H505*J505*L505)</f>
        <v>400000</v>
      </c>
      <c r="O505" s="267">
        <v>400000</v>
      </c>
      <c r="P505" s="267">
        <f t="shared" si="211"/>
        <v>0</v>
      </c>
      <c r="Q505" s="267"/>
      <c r="R505" s="267"/>
      <c r="S505" s="267"/>
      <c r="T505" s="267"/>
      <c r="U505" s="267">
        <f t="shared" si="212"/>
        <v>0</v>
      </c>
      <c r="V505" s="267"/>
      <c r="W505" s="267">
        <f t="shared" si="213"/>
        <v>400000</v>
      </c>
      <c r="X505" s="267"/>
      <c r="Y505" s="755">
        <f t="shared" si="214"/>
        <v>400000</v>
      </c>
      <c r="Z505" s="268" t="s">
        <v>27</v>
      </c>
      <c r="AA505" s="274" t="s">
        <v>19</v>
      </c>
      <c r="AB505" s="274" t="s">
        <v>23</v>
      </c>
      <c r="AC505" s="257" t="s">
        <v>19</v>
      </c>
    </row>
    <row r="506" spans="1:29" ht="20.100000000000001" customHeight="1" x14ac:dyDescent="0.15">
      <c r="A506" s="783"/>
      <c r="B506" s="783"/>
      <c r="C506" s="783"/>
      <c r="D506" s="267"/>
      <c r="E506" s="267"/>
      <c r="F506" s="267"/>
      <c r="G506" s="155" t="s">
        <v>252</v>
      </c>
      <c r="H506" s="644">
        <v>7770.8</v>
      </c>
      <c r="I506" s="672" t="s">
        <v>22</v>
      </c>
      <c r="J506" s="641">
        <v>4</v>
      </c>
      <c r="K506" s="643" t="s">
        <v>22</v>
      </c>
      <c r="L506" s="645">
        <v>12</v>
      </c>
      <c r="M506" s="623" t="s">
        <v>24</v>
      </c>
      <c r="N506" s="644">
        <f>ROUNDUP(H506*J506*L506,-1)</f>
        <v>373000</v>
      </c>
      <c r="O506" s="277">
        <v>373000</v>
      </c>
      <c r="P506" s="267">
        <f t="shared" si="211"/>
        <v>0</v>
      </c>
      <c r="Q506" s="267">
        <f>IF(AA506="국비100%",N506*100%,IF(AA506="시도비100%",N506*0%,IF(AA506="시군구비100%",N506*0%,IF(AA506="국비30%, 시도비70%",N506*30%,IF(AA506="국비30%, 시도비20%, 시군구비50%",N506*30%,IF(AA506="국비50%, 시도비50%",N506*50%,IF(AA506="시도비50%, 시군구비50%",N506*0%,IF(AA506="국비30%, 시도비35%, 시군구비35%",N506*30%))))))))</f>
        <v>111900</v>
      </c>
      <c r="R506" s="267">
        <f>IF(AA506="국비100%",N506*0%,IF(AA506="시도비100%",N506*100%,IF(AA506="시군구비100%",N506*0%,IF(AA506="국비30%, 시도비70%",N506*70%,IF(AA506="국비30%, 시도비20%, 시군구비50%",N506*20%,IF(AA506="국비50%, 시도비50%",N506*50%,IF(AA506="시도비50%, 시군구비50%",N506*50%,IF(AA506="국비30%, 시도비35%, 시군구비35%",N506*35%))))))))</f>
        <v>74600</v>
      </c>
      <c r="S506" s="267">
        <f>IF(AA506="국비100%",N506*0%,IF(AA506="시도비100%",N506*0%,IF(AA506="시군구비100%",N506*100%,IF(AA506="국비30%, 시도비70%",N506*0%,IF(AA506="국비30%, 시도비20%, 시군구비50%",N506*50%,IF(AA506="국비50%, 시도비50%",N506*0%,IF(AA506="시도비50%, 시군구비50%",N506*50%,IF(AA506="국비30%, 시도비35%, 시군구비35%",N506*35%))))))))</f>
        <v>186500</v>
      </c>
      <c r="T506" s="267">
        <f>IF(AA506="기타보조금",N506*100%,N506*0%)</f>
        <v>0</v>
      </c>
      <c r="U506" s="267">
        <f t="shared" si="212"/>
        <v>373000</v>
      </c>
      <c r="V506" s="267">
        <f>IF(AA506="자부담",N506*100%,N506*0%)</f>
        <v>0</v>
      </c>
      <c r="W506" s="267">
        <f t="shared" si="213"/>
        <v>0</v>
      </c>
      <c r="X506" s="267">
        <f>IF(AA506="수익사업",N506*100%,N506*0%)</f>
        <v>0</v>
      </c>
      <c r="Y506" s="755">
        <f t="shared" si="214"/>
        <v>373000</v>
      </c>
      <c r="Z506" s="274" t="s">
        <v>443</v>
      </c>
      <c r="AA506" s="268" t="s">
        <v>597</v>
      </c>
      <c r="AB506" s="274" t="s">
        <v>23</v>
      </c>
      <c r="AC506" s="257" t="s">
        <v>637</v>
      </c>
    </row>
    <row r="507" spans="1:29" ht="20.100000000000001" customHeight="1" x14ac:dyDescent="0.15">
      <c r="A507" s="783"/>
      <c r="B507" s="783"/>
      <c r="C507" s="783"/>
      <c r="D507" s="267"/>
      <c r="E507" s="267"/>
      <c r="F507" s="267"/>
      <c r="G507" s="155" t="s">
        <v>614</v>
      </c>
      <c r="H507" s="644">
        <v>4000</v>
      </c>
      <c r="I507" s="672" t="s">
        <v>22</v>
      </c>
      <c r="J507" s="641">
        <v>1</v>
      </c>
      <c r="K507" s="643" t="s">
        <v>22</v>
      </c>
      <c r="L507" s="646">
        <v>3</v>
      </c>
      <c r="M507" s="623" t="s">
        <v>24</v>
      </c>
      <c r="N507" s="644">
        <f>SUM(H507*J507*L507)</f>
        <v>12000</v>
      </c>
      <c r="O507" s="277"/>
      <c r="P507" s="267">
        <f t="shared" si="211"/>
        <v>12000</v>
      </c>
      <c r="Q507" s="267">
        <f>IF(AA507="국비100%",N507*100%,IF(AA507="시도비100%",N507*0%,IF(AA507="시군구비100%",N507*0%,IF(AA507="국비30%, 시도비70%",N507*30%,IF(AA507="국비30%, 시도비20%, 시군구비50%",N507*30%,IF(AA507="국비50%, 시도비50%",N507*50%,IF(AA507="시도비50%, 시군구비50%",N507*0%,IF(AA507="국비30%, 시도비35%, 시군구비35%",N507*30%))))))))</f>
        <v>3600</v>
      </c>
      <c r="R507" s="267">
        <f>IF(AA507="국비100%",N507*0%,IF(AA507="시도비100%",N507*100%,IF(AA507="시군구비100%",N507*0%,IF(AA507="국비30%, 시도비70%",N507*70%,IF(AA507="국비30%, 시도비20%, 시군구비50%",N507*20%,IF(AA507="국비50%, 시도비50%",N507*50%,IF(AA507="시도비50%, 시군구비50%",N507*50%,IF(AA507="국비30%, 시도비35%, 시군구비35%",N507*35%))))))))</f>
        <v>2400</v>
      </c>
      <c r="S507" s="267">
        <f>IF(AA507="국비100%",N507*0%,IF(AA507="시도비100%",N507*0%,IF(AA507="시군구비100%",N507*100%,IF(AA507="국비30%, 시도비70%",N507*0%,IF(AA507="국비30%, 시도비20%, 시군구비50%",N507*50%,IF(AA507="국비50%, 시도비50%",N507*0%,IF(AA507="시도비50%, 시군구비50%",N507*50%,IF(AA507="국비30%, 시도비35%, 시군구비35%",N507*35%))))))))</f>
        <v>6000</v>
      </c>
      <c r="T507" s="267">
        <f>IF(AA507="기타보조금",N507*100%,N507*0%)</f>
        <v>0</v>
      </c>
      <c r="U507" s="267">
        <f t="shared" si="212"/>
        <v>12000</v>
      </c>
      <c r="V507" s="267">
        <f>IF(AA507="자부담",N507*100%,N507*0%)</f>
        <v>0</v>
      </c>
      <c r="W507" s="267">
        <f t="shared" si="213"/>
        <v>0</v>
      </c>
      <c r="X507" s="267">
        <f>IF(AA507="수익사업",N507*100%,N507*0%)</f>
        <v>0</v>
      </c>
      <c r="Y507" s="755">
        <f t="shared" si="214"/>
        <v>12000</v>
      </c>
      <c r="Z507" s="274" t="s">
        <v>443</v>
      </c>
      <c r="AA507" s="268" t="s">
        <v>597</v>
      </c>
      <c r="AB507" s="274" t="s">
        <v>23</v>
      </c>
      <c r="AC507" s="257" t="s">
        <v>637</v>
      </c>
    </row>
    <row r="508" spans="1:29" ht="20.100000000000001" customHeight="1" x14ac:dyDescent="0.15">
      <c r="A508" s="783"/>
      <c r="B508" s="783"/>
      <c r="C508" s="783"/>
      <c r="D508" s="267"/>
      <c r="E508" s="267"/>
      <c r="F508" s="267"/>
      <c r="G508" s="155" t="s">
        <v>259</v>
      </c>
      <c r="H508" s="644">
        <v>4700</v>
      </c>
      <c r="I508" s="672" t="s">
        <v>22</v>
      </c>
      <c r="J508" s="641">
        <v>1</v>
      </c>
      <c r="K508" s="643" t="s">
        <v>22</v>
      </c>
      <c r="L508" s="646">
        <v>2</v>
      </c>
      <c r="M508" s="623" t="s">
        <v>24</v>
      </c>
      <c r="N508" s="644">
        <f>SUM(H508*J508*L508)</f>
        <v>9400</v>
      </c>
      <c r="O508" s="277"/>
      <c r="P508" s="267">
        <f t="shared" si="211"/>
        <v>9400</v>
      </c>
      <c r="Q508" s="267">
        <f>IF(AA508="국비100%",N508*100%,IF(AA508="시도비100%",N508*0%,IF(AA508="시군구비100%",N508*0%,IF(AA508="국비30%, 시도비70%",N508*30%,IF(AA508="국비30%, 시도비20%, 시군구비50%",N508*30%,IF(AA508="국비50%, 시도비50%",N508*50%,IF(AA508="시도비50%, 시군구비50%",N508*0%,IF(AA508="국비30%, 시도비35%, 시군구비35%",N508*30%))))))))</f>
        <v>2820</v>
      </c>
      <c r="R508" s="267">
        <f>IF(AA508="국비100%",N508*0%,IF(AA508="시도비100%",N508*100%,IF(AA508="시군구비100%",N508*0%,IF(AA508="국비30%, 시도비70%",N508*70%,IF(AA508="국비30%, 시도비20%, 시군구비50%",N508*20%,IF(AA508="국비50%, 시도비50%",N508*50%,IF(AA508="시도비50%, 시군구비50%",N508*50%,IF(AA508="국비30%, 시도비35%, 시군구비35%",N508*35%))))))))</f>
        <v>1880</v>
      </c>
      <c r="S508" s="267">
        <f>IF(AA508="국비100%",N508*0%,IF(AA508="시도비100%",N508*0%,IF(AA508="시군구비100%",N508*100%,IF(AA508="국비30%, 시도비70%",N508*0%,IF(AA508="국비30%, 시도비20%, 시군구비50%",N508*50%,IF(AA508="국비50%, 시도비50%",N508*0%,IF(AA508="시도비50%, 시군구비50%",N508*50%,IF(AA508="국비30%, 시도비35%, 시군구비35%",N508*35%))))))))</f>
        <v>4700</v>
      </c>
      <c r="T508" s="267">
        <f>IF(AA508="기타보조금",N508*100%,N508*0%)</f>
        <v>0</v>
      </c>
      <c r="U508" s="267">
        <f t="shared" si="212"/>
        <v>9400</v>
      </c>
      <c r="V508" s="267">
        <f>IF(AA508="자부담",N508*100%,N508*0%)</f>
        <v>0</v>
      </c>
      <c r="W508" s="267">
        <f t="shared" si="213"/>
        <v>0</v>
      </c>
      <c r="X508" s="267">
        <f>IF(AA508="수익사업",N508*100%,N508*0%)</f>
        <v>0</v>
      </c>
      <c r="Y508" s="755">
        <f t="shared" si="214"/>
        <v>9400</v>
      </c>
      <c r="Z508" s="274" t="s">
        <v>443</v>
      </c>
      <c r="AA508" s="268" t="s">
        <v>597</v>
      </c>
      <c r="AB508" s="274" t="s">
        <v>23</v>
      </c>
      <c r="AC508" s="257" t="s">
        <v>637</v>
      </c>
    </row>
    <row r="509" spans="1:29" ht="20.100000000000001" customHeight="1" x14ac:dyDescent="0.15">
      <c r="A509" s="783"/>
      <c r="B509" s="783"/>
      <c r="C509" s="783"/>
      <c r="D509" s="267"/>
      <c r="E509" s="267"/>
      <c r="F509" s="267"/>
      <c r="G509" s="155" t="s">
        <v>253</v>
      </c>
      <c r="H509" s="644"/>
      <c r="I509" s="672"/>
      <c r="J509" s="641"/>
      <c r="K509" s="643"/>
      <c r="L509" s="646"/>
      <c r="M509" s="623"/>
      <c r="N509" s="159"/>
      <c r="O509" s="277"/>
      <c r="P509" s="267"/>
      <c r="Q509" s="267"/>
      <c r="R509" s="267"/>
      <c r="S509" s="267"/>
      <c r="T509" s="267"/>
      <c r="U509" s="267"/>
      <c r="V509" s="267"/>
      <c r="W509" s="267"/>
      <c r="X509" s="267"/>
      <c r="Y509" s="755"/>
      <c r="Z509" s="274"/>
      <c r="AA509" s="268"/>
      <c r="AB509" s="274"/>
    </row>
    <row r="510" spans="1:29" ht="20.100000000000001" customHeight="1" x14ac:dyDescent="0.15">
      <c r="A510" s="783"/>
      <c r="B510" s="783"/>
      <c r="C510" s="783"/>
      <c r="D510" s="267"/>
      <c r="E510" s="267"/>
      <c r="F510" s="267"/>
      <c r="G510" s="156" t="s">
        <v>392</v>
      </c>
      <c r="H510" s="644">
        <v>50000</v>
      </c>
      <c r="I510" s="672" t="s">
        <v>22</v>
      </c>
      <c r="J510" s="641">
        <v>8</v>
      </c>
      <c r="K510" s="643" t="s">
        <v>22</v>
      </c>
      <c r="L510" s="646">
        <v>3</v>
      </c>
      <c r="M510" s="623" t="s">
        <v>24</v>
      </c>
      <c r="N510" s="644">
        <f>SUM(H510*J510*L510)</f>
        <v>1200000</v>
      </c>
      <c r="O510" s="277">
        <v>800000</v>
      </c>
      <c r="P510" s="267">
        <f>N510-O510</f>
        <v>400000</v>
      </c>
      <c r="Q510" s="267">
        <f>IF(AA510="국비100%",N510*100%,IF(AA510="시도비100%",N510*0%,IF(AA510="시군구비100%",N510*0%,IF(AA510="국비30%, 시도비70%",N510*30%,IF(AA510="국비30%, 시도비20%, 시군구비50%",N510*30%,IF(AA510="국비50%, 시도비50%",N510*50%,IF(AA510="시도비50%, 시군구비50%",N510*0%,IF(AA510="국비30%, 시도비35%, 시군구비35%",N510*30%))))))))</f>
        <v>360000</v>
      </c>
      <c r="R510" s="267">
        <f>IF(AA510="국비100%",N510*0%,IF(AA510="시도비100%",N510*100%,IF(AA510="시군구비100%",N510*0%,IF(AA510="국비30%, 시도비70%",N510*70%,IF(AA510="국비30%, 시도비20%, 시군구비50%",N510*20%,IF(AA510="국비50%, 시도비50%",N510*50%,IF(AA510="시도비50%, 시군구비50%",N510*50%,IF(AA510="국비30%, 시도비35%, 시군구비35%",N510*35%))))))))</f>
        <v>240000</v>
      </c>
      <c r="S510" s="267">
        <f>IF(AA510="국비100%",N510*0%,IF(AA510="시도비100%",N510*0%,IF(AA510="시군구비100%",N510*100%,IF(AA510="국비30%, 시도비70%",N510*0%,IF(AA510="국비30%, 시도비20%, 시군구비50%",N510*50%,IF(AA510="국비50%, 시도비50%",N510*0%,IF(AA510="시도비50%, 시군구비50%",N510*50%,IF(AA510="국비30%, 시도비35%, 시군구비35%",N510*35%))))))))</f>
        <v>600000</v>
      </c>
      <c r="T510" s="267">
        <f>IF(AA510="기타보조금",N510*100%,N510*0%)</f>
        <v>0</v>
      </c>
      <c r="U510" s="267">
        <f>SUM(Q510:T510)</f>
        <v>1200000</v>
      </c>
      <c r="V510" s="267">
        <f>IF(AA510="자부담",N510*100%,N510*0%)</f>
        <v>0</v>
      </c>
      <c r="W510" s="267">
        <f>IF(AA510="후원금",N510*100%,N510*0%)</f>
        <v>0</v>
      </c>
      <c r="X510" s="267">
        <f>IF(AA510="수익사업",N510*100%,N510*0%)</f>
        <v>0</v>
      </c>
      <c r="Y510" s="755">
        <f>SUM(U510:X510)</f>
        <v>1200000</v>
      </c>
      <c r="Z510" s="274" t="s">
        <v>443</v>
      </c>
      <c r="AA510" s="268" t="s">
        <v>597</v>
      </c>
      <c r="AB510" s="274" t="s">
        <v>23</v>
      </c>
      <c r="AC510" s="257" t="s">
        <v>637</v>
      </c>
    </row>
    <row r="511" spans="1:29" ht="20.100000000000001" customHeight="1" x14ac:dyDescent="0.15">
      <c r="A511" s="783"/>
      <c r="B511" s="783"/>
      <c r="C511" s="783"/>
      <c r="D511" s="267"/>
      <c r="E511" s="267"/>
      <c r="F511" s="267"/>
      <c r="G511" s="155" t="s">
        <v>252</v>
      </c>
      <c r="H511" s="644">
        <v>4067</v>
      </c>
      <c r="I511" s="672" t="s">
        <v>22</v>
      </c>
      <c r="J511" s="641">
        <v>6</v>
      </c>
      <c r="K511" s="643" t="s">
        <v>22</v>
      </c>
      <c r="L511" s="646">
        <v>4</v>
      </c>
      <c r="M511" s="623" t="s">
        <v>24</v>
      </c>
      <c r="N511" s="644">
        <f>ROUNDUP(H511*J511*L511,-1)</f>
        <v>97610</v>
      </c>
      <c r="O511" s="277">
        <v>97610</v>
      </c>
      <c r="P511" s="267">
        <f>N511-O511</f>
        <v>0</v>
      </c>
      <c r="Q511" s="267">
        <f>IF(AA511="국비100%",N511*100%,IF(AA511="시도비100%",N511*0%,IF(AA511="시군구비100%",N511*0%,IF(AA511="국비30%, 시도비70%",N511*30%,IF(AA511="국비30%, 시도비20%, 시군구비50%",N511*30%,IF(AA511="국비50%, 시도비50%",N511*50%,IF(AA511="시도비50%, 시군구비50%",N511*0%,IF(AA511="국비30%, 시도비35%, 시군구비35%",N511*30%))))))))</f>
        <v>29283</v>
      </c>
      <c r="R511" s="267">
        <f>IF(AA511="국비100%",N511*0%,IF(AA511="시도비100%",N511*100%,IF(AA511="시군구비100%",N511*0%,IF(AA511="국비30%, 시도비70%",N511*70%,IF(AA511="국비30%, 시도비20%, 시군구비50%",N511*20%,IF(AA511="국비50%, 시도비50%",N511*50%,IF(AA511="시도비50%, 시군구비50%",N511*50%,IF(AA511="국비30%, 시도비35%, 시군구비35%",N511*35%))))))))</f>
        <v>19522</v>
      </c>
      <c r="S511" s="267">
        <f>IF(AA511="국비100%",N511*0%,IF(AA511="시도비100%",N511*0%,IF(AA511="시군구비100%",N511*100%,IF(AA511="국비30%, 시도비70%",N511*0%,IF(AA511="국비30%, 시도비20%, 시군구비50%",N511*50%,IF(AA511="국비50%, 시도비50%",N511*0%,IF(AA511="시도비50%, 시군구비50%",N511*50%,IF(AA511="국비30%, 시도비35%, 시군구비35%",N511*35%))))))))</f>
        <v>48805</v>
      </c>
      <c r="T511" s="267">
        <f>IF(AA511="기타보조금",N511*100%,N511*0%)</f>
        <v>0</v>
      </c>
      <c r="U511" s="267">
        <f>SUM(Q511:T511)</f>
        <v>97610</v>
      </c>
      <c r="V511" s="267">
        <f>IF(AA511="자부담",N511*100%,N511*0%)</f>
        <v>0</v>
      </c>
      <c r="W511" s="267">
        <f>IF(AA511="후원금",N511*100%,N511*0%)</f>
        <v>0</v>
      </c>
      <c r="X511" s="267">
        <f>IF(AA511="수익사업",N511*100%,N511*0%)</f>
        <v>0</v>
      </c>
      <c r="Y511" s="755">
        <f>SUM(U511:X511)</f>
        <v>97610</v>
      </c>
      <c r="Z511" s="274" t="s">
        <v>443</v>
      </c>
      <c r="AA511" s="268" t="s">
        <v>597</v>
      </c>
      <c r="AB511" s="274" t="s">
        <v>23</v>
      </c>
      <c r="AC511" s="257" t="s">
        <v>637</v>
      </c>
    </row>
    <row r="512" spans="1:29" ht="20.100000000000001" customHeight="1" x14ac:dyDescent="0.15">
      <c r="A512" s="783"/>
      <c r="B512" s="783"/>
      <c r="C512" s="783"/>
      <c r="D512" s="267"/>
      <c r="E512" s="267"/>
      <c r="F512" s="267"/>
      <c r="G512" s="155" t="s">
        <v>257</v>
      </c>
      <c r="H512" s="644">
        <v>4000</v>
      </c>
      <c r="I512" s="672" t="s">
        <v>22</v>
      </c>
      <c r="J512" s="641">
        <v>1</v>
      </c>
      <c r="K512" s="643" t="s">
        <v>22</v>
      </c>
      <c r="L512" s="646">
        <v>4</v>
      </c>
      <c r="M512" s="623" t="s">
        <v>24</v>
      </c>
      <c r="N512" s="644">
        <f>SUM(H512*J512*L512)</f>
        <v>16000</v>
      </c>
      <c r="O512" s="277">
        <v>16000</v>
      </c>
      <c r="P512" s="267">
        <f>N512-O512</f>
        <v>0</v>
      </c>
      <c r="Q512" s="267">
        <f>IF(AA512="국비100%",N512*100%,IF(AA512="시도비100%",N512*0%,IF(AA512="시군구비100%",N512*0%,IF(AA512="국비30%, 시도비70%",N512*30%,IF(AA512="국비30%, 시도비20%, 시군구비50%",N512*30%,IF(AA512="국비50%, 시도비50%",N512*50%,IF(AA512="시도비50%, 시군구비50%",N512*0%,IF(AA512="국비30%, 시도비35%, 시군구비35%",N512*30%))))))))</f>
        <v>4800</v>
      </c>
      <c r="R512" s="267">
        <f>IF(AA512="국비100%",N512*0%,IF(AA512="시도비100%",N512*100%,IF(AA512="시군구비100%",N512*0%,IF(AA512="국비30%, 시도비70%",N512*70%,IF(AA512="국비30%, 시도비20%, 시군구비50%",N512*20%,IF(AA512="국비50%, 시도비50%",N512*50%,IF(AA512="시도비50%, 시군구비50%",N512*50%,IF(AA512="국비30%, 시도비35%, 시군구비35%",N512*35%))))))))</f>
        <v>3200</v>
      </c>
      <c r="S512" s="267">
        <f>IF(AA512="국비100%",N512*0%,IF(AA512="시도비100%",N512*0%,IF(AA512="시군구비100%",N512*100%,IF(AA512="국비30%, 시도비70%",N512*0%,IF(AA512="국비30%, 시도비20%, 시군구비50%",N512*50%,IF(AA512="국비50%, 시도비50%",N512*0%,IF(AA512="시도비50%, 시군구비50%",N512*50%,IF(AA512="국비30%, 시도비35%, 시군구비35%",N512*35%))))))))</f>
        <v>8000</v>
      </c>
      <c r="T512" s="267">
        <f>IF(AA512="기타보조금",N512*100%,N512*0%)</f>
        <v>0</v>
      </c>
      <c r="U512" s="267">
        <f>SUM(Q512:T512)</f>
        <v>16000</v>
      </c>
      <c r="V512" s="267">
        <f>IF(AA512="자부담",N512*100%,N512*0%)</f>
        <v>0</v>
      </c>
      <c r="W512" s="267">
        <f>IF(AA512="후원금",N512*100%,N512*0%)</f>
        <v>0</v>
      </c>
      <c r="X512" s="267">
        <f>IF(AA512="수익사업",N512*100%,N512*0%)</f>
        <v>0</v>
      </c>
      <c r="Y512" s="755">
        <f>SUM(U512:X512)</f>
        <v>16000</v>
      </c>
      <c r="Z512" s="274" t="s">
        <v>443</v>
      </c>
      <c r="AA512" s="268" t="s">
        <v>597</v>
      </c>
      <c r="AB512" s="274" t="s">
        <v>23</v>
      </c>
      <c r="AC512" s="257" t="s">
        <v>637</v>
      </c>
    </row>
    <row r="513" spans="1:31" ht="20.100000000000001" customHeight="1" x14ac:dyDescent="0.15">
      <c r="A513" s="785"/>
      <c r="B513" s="785"/>
      <c r="C513" s="785"/>
      <c r="D513" s="320"/>
      <c r="E513" s="320"/>
      <c r="F513" s="320"/>
      <c r="G513" s="385" t="s">
        <v>417</v>
      </c>
      <c r="H513" s="384"/>
      <c r="I513" s="350"/>
      <c r="J513" s="349"/>
      <c r="K513" s="383"/>
      <c r="L513" s="357"/>
      <c r="M513" s="247"/>
      <c r="N513" s="384"/>
      <c r="O513" s="597"/>
      <c r="P513" s="320"/>
      <c r="Q513" s="320"/>
      <c r="R513" s="320"/>
      <c r="S513" s="320"/>
      <c r="T513" s="320"/>
      <c r="U513" s="320"/>
      <c r="V513" s="320"/>
      <c r="W513" s="320"/>
      <c r="X513" s="320"/>
      <c r="Y513" s="755"/>
      <c r="Z513" s="274"/>
      <c r="AA513" s="268"/>
      <c r="AB513" s="274"/>
    </row>
    <row r="514" spans="1:31" ht="20.100000000000001" customHeight="1" x14ac:dyDescent="0.15">
      <c r="A514" s="784"/>
      <c r="B514" s="784"/>
      <c r="C514" s="784"/>
      <c r="D514" s="286"/>
      <c r="E514" s="286"/>
      <c r="F514" s="286"/>
      <c r="G514" s="600" t="s">
        <v>25</v>
      </c>
      <c r="H514" s="162">
        <v>4000</v>
      </c>
      <c r="I514" s="354" t="s">
        <v>22</v>
      </c>
      <c r="J514" s="173">
        <v>2</v>
      </c>
      <c r="K514" s="163" t="s">
        <v>22</v>
      </c>
      <c r="L514" s="598">
        <v>70</v>
      </c>
      <c r="M514" s="164" t="s">
        <v>24</v>
      </c>
      <c r="N514" s="599">
        <f>SUM(H514*L514*J514)</f>
        <v>560000</v>
      </c>
      <c r="O514" s="333"/>
      <c r="P514" s="286">
        <f>N514-O514</f>
        <v>560000</v>
      </c>
      <c r="Q514" s="286">
        <f>IF(AA514="국비100%",N514*100%,IF(AA514="시도비100%",N514*0%,IF(AA514="시군구비100%",N514*0%,IF(AA514="국비30%, 시도비70%",N514*30%,IF(AA514="국비30%, 시도비20%, 시군구비50%",N514*30%,IF(AA514="국비50%, 시도비50%",N514*50%,IF(AA514="시도비50%, 시군구비50%",N514*0%,IF(AA514="국비30%, 시도비35%, 시군구비35%",N514*30%))))))))</f>
        <v>168000</v>
      </c>
      <c r="R514" s="286">
        <f>IF(AA514="국비100%",N514*0%,IF(AA514="시도비100%",N514*100%,IF(AA514="시군구비100%",N514*0%,IF(AA514="국비30%, 시도비70%",N514*70%,IF(AA514="국비30%, 시도비20%, 시군구비50%",N514*20%,IF(AA514="국비50%, 시도비50%",N514*50%,IF(AA514="시도비50%, 시군구비50%",N514*50%,IF(AA514="국비30%, 시도비35%, 시군구비35%",N514*35%))))))))</f>
        <v>112000</v>
      </c>
      <c r="S514" s="286">
        <f>IF(AA514="국비100%",N514*0%,IF(AA514="시도비100%",N514*0%,IF(AA514="시군구비100%",N514*100%,IF(AA514="국비30%, 시도비70%",N514*0%,IF(AA514="국비30%, 시도비20%, 시군구비50%",N514*50%,IF(AA514="국비50%, 시도비50%",N514*0%,IF(AA514="시도비50%, 시군구비50%",N514*50%,IF(AA514="국비30%, 시도비35%, 시군구비35%",N514*35%))))))))</f>
        <v>280000</v>
      </c>
      <c r="T514" s="286">
        <f>IF(AA514="기타보조금",N514*100%,N514*0%)</f>
        <v>0</v>
      </c>
      <c r="U514" s="286">
        <f>SUM(Q514:T514)</f>
        <v>560000</v>
      </c>
      <c r="V514" s="286">
        <f>IF(AA514="자부담",N514*100%,N514*0%)</f>
        <v>0</v>
      </c>
      <c r="W514" s="286">
        <f>IF(AA514="후원금",N514*100%,N514*0%)</f>
        <v>0</v>
      </c>
      <c r="X514" s="286">
        <f>IF(AA514="수익사업",N514*100%,N514*0%)</f>
        <v>0</v>
      </c>
      <c r="Y514" s="755">
        <f>SUM(U514:X514)</f>
        <v>560000</v>
      </c>
      <c r="Z514" s="274" t="s">
        <v>443</v>
      </c>
      <c r="AA514" s="268" t="s">
        <v>597</v>
      </c>
      <c r="AB514" s="274" t="s">
        <v>23</v>
      </c>
      <c r="AC514" s="257" t="s">
        <v>637</v>
      </c>
    </row>
    <row r="515" spans="1:31" ht="20.100000000000001" customHeight="1" x14ac:dyDescent="0.15">
      <c r="A515" s="783"/>
      <c r="B515" s="783"/>
      <c r="C515" s="783"/>
      <c r="D515" s="267"/>
      <c r="E515" s="267"/>
      <c r="F515" s="267"/>
      <c r="G515" s="155"/>
      <c r="H515" s="644">
        <v>3000</v>
      </c>
      <c r="I515" s="672" t="s">
        <v>22</v>
      </c>
      <c r="J515" s="641">
        <v>2</v>
      </c>
      <c r="K515" s="643" t="s">
        <v>22</v>
      </c>
      <c r="L515" s="646">
        <v>70</v>
      </c>
      <c r="M515" s="623" t="s">
        <v>24</v>
      </c>
      <c r="N515" s="159">
        <f>SUM(H515*L515*J515)</f>
        <v>420000</v>
      </c>
      <c r="O515" s="277"/>
      <c r="P515" s="267">
        <f>N515-O515</f>
        <v>420000</v>
      </c>
      <c r="Q515" s="267">
        <f>IF(AA515="국비100%",N515*100%,IF(AA515="시도비100%",N515*0%,IF(AA515="시군구비100%",N515*0%,IF(AA515="국비30%, 시도비70%",N515*30%,IF(AA515="국비30%, 시도비20%, 시군구비50%",N515*30%,IF(AA515="국비50%, 시도비50%",N515*50%,IF(AA515="시도비50%, 시군구비50%",N515*0%,IF(AA515="국비30%, 시도비35%, 시군구비35%",N515*30%))))))))</f>
        <v>126000</v>
      </c>
      <c r="R515" s="267">
        <f>IF(AA515="국비100%",N515*0%,IF(AA515="시도비100%",N515*100%,IF(AA515="시군구비100%",N515*0%,IF(AA515="국비30%, 시도비70%",N515*70%,IF(AA515="국비30%, 시도비20%, 시군구비50%",N515*20%,IF(AA515="국비50%, 시도비50%",N515*50%,IF(AA515="시도비50%, 시군구비50%",N515*50%,IF(AA515="국비30%, 시도비35%, 시군구비35%",N515*35%))))))))</f>
        <v>84000</v>
      </c>
      <c r="S515" s="267">
        <f>IF(AA515="국비100%",N515*0%,IF(AA515="시도비100%",N515*0%,IF(AA515="시군구비100%",N515*100%,IF(AA515="국비30%, 시도비70%",N515*0%,IF(AA515="국비30%, 시도비20%, 시군구비50%",N515*50%,IF(AA515="국비50%, 시도비50%",N515*0%,IF(AA515="시도비50%, 시군구비50%",N515*50%,IF(AA515="국비30%, 시도비35%, 시군구비35%",N515*35%))))))))</f>
        <v>210000</v>
      </c>
      <c r="T515" s="267">
        <f>IF(AA515="기타보조금",N515*100%,N515*0%)</f>
        <v>0</v>
      </c>
      <c r="U515" s="267">
        <f>SUM(Q515:T515)</f>
        <v>420000</v>
      </c>
      <c r="V515" s="267">
        <f>IF(AA515="자부담",N515*100%,N515*0%)</f>
        <v>0</v>
      </c>
      <c r="W515" s="267">
        <f>IF(AA515="후원금",N515*100%,N515*0%)</f>
        <v>0</v>
      </c>
      <c r="X515" s="267">
        <f>IF(AA515="수익사업",N515*100%,N515*0%)</f>
        <v>0</v>
      </c>
      <c r="Y515" s="755">
        <f>SUM(U515:X515)</f>
        <v>420000</v>
      </c>
      <c r="Z515" s="274" t="s">
        <v>443</v>
      </c>
      <c r="AA515" s="268" t="s">
        <v>597</v>
      </c>
      <c r="AB515" s="274" t="s">
        <v>23</v>
      </c>
      <c r="AC515" s="257" t="s">
        <v>637</v>
      </c>
    </row>
    <row r="516" spans="1:31" ht="20.100000000000001" customHeight="1" x14ac:dyDescent="0.15">
      <c r="A516" s="783"/>
      <c r="B516" s="783"/>
      <c r="C516" s="783"/>
      <c r="D516" s="267"/>
      <c r="E516" s="267"/>
      <c r="F516" s="267"/>
      <c r="G516" s="155" t="s">
        <v>386</v>
      </c>
      <c r="H516" s="644">
        <v>7000</v>
      </c>
      <c r="I516" s="672" t="s">
        <v>22</v>
      </c>
      <c r="J516" s="641">
        <v>10</v>
      </c>
      <c r="K516" s="643" t="s">
        <v>22</v>
      </c>
      <c r="L516" s="646">
        <v>23</v>
      </c>
      <c r="M516" s="623" t="s">
        <v>24</v>
      </c>
      <c r="N516" s="159">
        <f>SUM(H516*L516*J516)</f>
        <v>1610000</v>
      </c>
      <c r="O516" s="277">
        <v>1456000</v>
      </c>
      <c r="P516" s="267">
        <f>N516-O516</f>
        <v>154000</v>
      </c>
      <c r="Q516" s="267">
        <f>IF(AA516="국비100%",N516*100%,IF(AA516="시도비100%",N516*0%,IF(AA516="시군구비100%",N516*0%,IF(AA516="국비30%, 시도비70%",N516*30%,IF(AA516="국비30%, 시도비20%, 시군구비50%",N516*30%,IF(AA516="국비50%, 시도비50%",N516*50%,IF(AA516="시도비50%, 시군구비50%",N516*0%,IF(AA516="국비30%, 시도비35%, 시군구비35%",N516*30%))))))))</f>
        <v>483000</v>
      </c>
      <c r="R516" s="267">
        <f>IF(AA516="국비100%",N516*0%,IF(AA516="시도비100%",N516*100%,IF(AA516="시군구비100%",N516*0%,IF(AA516="국비30%, 시도비70%",N516*70%,IF(AA516="국비30%, 시도비20%, 시군구비50%",N516*20%,IF(AA516="국비50%, 시도비50%",N516*50%,IF(AA516="시도비50%, 시군구비50%",N516*50%,IF(AA516="국비30%, 시도비35%, 시군구비35%",N516*35%))))))))</f>
        <v>322000</v>
      </c>
      <c r="S516" s="267">
        <f>IF(AA516="국비100%",N516*0%,IF(AA516="시도비100%",N516*0%,IF(AA516="시군구비100%",N516*100%,IF(AA516="국비30%, 시도비70%",N516*0%,IF(AA516="국비30%, 시도비20%, 시군구비50%",N516*50%,IF(AA516="국비50%, 시도비50%",N516*0%,IF(AA516="시도비50%, 시군구비50%",N516*50%,IF(AA516="국비30%, 시도비35%, 시군구비35%",N516*35%))))))))</f>
        <v>805000</v>
      </c>
      <c r="T516" s="267">
        <f>IF(AA516="기타보조금",N516*100%,N516*0%)</f>
        <v>0</v>
      </c>
      <c r="U516" s="267">
        <f>SUM(Q516:T516)</f>
        <v>1610000</v>
      </c>
      <c r="V516" s="267">
        <f>IF(AA516="자부담",N516*100%,N516*0%)</f>
        <v>0</v>
      </c>
      <c r="W516" s="267">
        <f>IF(AA516="후원금",N516*100%,N516*0%)</f>
        <v>0</v>
      </c>
      <c r="X516" s="267">
        <f>IF(AA516="수익사업",N516*100%,N516*0%)</f>
        <v>0</v>
      </c>
      <c r="Y516" s="755">
        <f>SUM(U516:X516)</f>
        <v>1610000</v>
      </c>
      <c r="Z516" s="274" t="s">
        <v>443</v>
      </c>
      <c r="AA516" s="268" t="s">
        <v>597</v>
      </c>
      <c r="AB516" s="274" t="s">
        <v>23</v>
      </c>
      <c r="AC516" s="257" t="s">
        <v>637</v>
      </c>
    </row>
    <row r="517" spans="1:31" ht="20.100000000000001" customHeight="1" x14ac:dyDescent="0.15">
      <c r="A517" s="783"/>
      <c r="B517" s="783"/>
      <c r="C517" s="783"/>
      <c r="D517" s="267"/>
      <c r="E517" s="267"/>
      <c r="F517" s="267"/>
      <c r="G517" s="155" t="s">
        <v>666</v>
      </c>
      <c r="H517" s="644"/>
      <c r="I517" s="672"/>
      <c r="J517" s="641"/>
      <c r="K517" s="643"/>
      <c r="L517" s="646"/>
      <c r="M517" s="623"/>
      <c r="N517" s="387"/>
      <c r="O517" s="277"/>
      <c r="P517" s="267"/>
      <c r="Q517" s="267"/>
      <c r="R517" s="267"/>
      <c r="S517" s="267"/>
      <c r="T517" s="267"/>
      <c r="U517" s="267"/>
      <c r="V517" s="267"/>
      <c r="W517" s="267"/>
      <c r="X517" s="267"/>
      <c r="Y517" s="765"/>
      <c r="Z517" s="723"/>
      <c r="AA517" s="724"/>
      <c r="AB517" s="723"/>
      <c r="AC517" s="722"/>
      <c r="AD517" s="722"/>
      <c r="AE517" s="722"/>
    </row>
    <row r="518" spans="1:31" ht="20.100000000000001" customHeight="1" x14ac:dyDescent="0.15">
      <c r="A518" s="783"/>
      <c r="B518" s="783"/>
      <c r="C518" s="783"/>
      <c r="D518" s="267"/>
      <c r="E518" s="267"/>
      <c r="F518" s="267"/>
      <c r="G518" s="155" t="s">
        <v>256</v>
      </c>
      <c r="H518" s="644">
        <v>150000</v>
      </c>
      <c r="I518" s="643" t="s">
        <v>22</v>
      </c>
      <c r="J518" s="641">
        <v>5</v>
      </c>
      <c r="K518" s="643" t="s">
        <v>22</v>
      </c>
      <c r="L518" s="646">
        <v>1</v>
      </c>
      <c r="M518" s="623" t="s">
        <v>24</v>
      </c>
      <c r="N518" s="159">
        <f>SUM(H518*J518*L518)</f>
        <v>750000</v>
      </c>
      <c r="O518" s="277">
        <v>750000</v>
      </c>
      <c r="P518" s="267">
        <f>N518-O518</f>
        <v>0</v>
      </c>
      <c r="Q518" s="267">
        <f>IF(AA518="국비100%",N518*100%,IF(AA518="시도비100%",N518*0%,IF(AA518="시군구비100%",N518*0%,IF(AA518="국비30%, 시도비70%",N518*30%,IF(AA518="국비30%, 시도비20%, 시군구비50%",N518*30%,IF(AA518="국비50%, 시도비50%",N518*50%,IF(AA518="시도비50%, 시군구비50%",N518*0%,IF(AA518="국비30%, 시도비35%, 시군구비35%",N518*30%))))))))</f>
        <v>225000</v>
      </c>
      <c r="R518" s="267">
        <f>IF(AA518="국비100%",N518*0%,IF(AA518="시도비100%",N518*100%,IF(AA518="시군구비100%",N518*0%,IF(AA518="국비30%, 시도비70%",N518*70%,IF(AA518="국비30%, 시도비20%, 시군구비50%",N518*20%,IF(AA518="국비50%, 시도비50%",N518*50%,IF(AA518="시도비50%, 시군구비50%",N518*50%,IF(AA518="국비30%, 시도비35%, 시군구비35%",N518*35%))))))))</f>
        <v>150000</v>
      </c>
      <c r="S518" s="267">
        <f>IF(AA518="국비100%",N518*0%,IF(AA518="시도비100%",N518*0%,IF(AA518="시군구비100%",N518*100%,IF(AA518="국비30%, 시도비70%",N518*0%,IF(AA518="국비30%, 시도비20%, 시군구비50%",N518*50%,IF(AA518="국비50%, 시도비50%",N518*0%,IF(AA518="시도비50%, 시군구비50%",N518*50%,IF(AA518="국비30%, 시도비35%, 시군구비35%",N518*35%))))))))</f>
        <v>375000</v>
      </c>
      <c r="T518" s="267">
        <f>IF(AA518="기타보조금",N518*100%,N518*0%)</f>
        <v>0</v>
      </c>
      <c r="U518" s="267">
        <f>SUM(Q518:T518)</f>
        <v>750000</v>
      </c>
      <c r="V518" s="267">
        <f>IF(AA518="자부담",N518*100%,N518*0%)</f>
        <v>0</v>
      </c>
      <c r="W518" s="267">
        <f>IF(AA518="후원금",N518*100%,N518*0%)</f>
        <v>0</v>
      </c>
      <c r="X518" s="267">
        <f>IF(AA518="수익사업",N518*100%,N518*0%)</f>
        <v>0</v>
      </c>
      <c r="Y518" s="765">
        <f>SUM(U518:X518)</f>
        <v>750000</v>
      </c>
      <c r="Z518" s="723" t="s">
        <v>443</v>
      </c>
      <c r="AA518" s="724" t="s">
        <v>597</v>
      </c>
      <c r="AB518" s="723" t="s">
        <v>23</v>
      </c>
      <c r="AC518" s="722" t="s">
        <v>637</v>
      </c>
      <c r="AD518" s="722"/>
      <c r="AE518" s="722"/>
    </row>
    <row r="519" spans="1:31" ht="20.100000000000001" customHeight="1" x14ac:dyDescent="0.15">
      <c r="A519" s="783"/>
      <c r="B519" s="783"/>
      <c r="C519" s="783"/>
      <c r="D519" s="267"/>
      <c r="E519" s="267"/>
      <c r="F519" s="267"/>
      <c r="G519" s="155" t="s">
        <v>667</v>
      </c>
      <c r="H519" s="644"/>
      <c r="I519" s="672"/>
      <c r="J519" s="641"/>
      <c r="K519" s="643"/>
      <c r="L519" s="646"/>
      <c r="M519" s="623"/>
      <c r="N519" s="387"/>
      <c r="O519" s="277"/>
      <c r="P519" s="267"/>
      <c r="Q519" s="267"/>
      <c r="R519" s="267"/>
      <c r="S519" s="267"/>
      <c r="T519" s="267"/>
      <c r="U519" s="267"/>
      <c r="V519" s="267"/>
      <c r="W519" s="267"/>
      <c r="X519" s="267"/>
      <c r="Y519" s="765"/>
      <c r="Z519" s="723"/>
      <c r="AA519" s="724"/>
      <c r="AB519" s="723"/>
      <c r="AC519" s="722"/>
      <c r="AD519" s="722"/>
      <c r="AE519" s="722"/>
    </row>
    <row r="520" spans="1:31" ht="20.100000000000001" customHeight="1" x14ac:dyDescent="0.15">
      <c r="A520" s="783"/>
      <c r="B520" s="783"/>
      <c r="C520" s="783"/>
      <c r="D520" s="267"/>
      <c r="E520" s="267"/>
      <c r="F520" s="267"/>
      <c r="G520" s="155" t="s">
        <v>256</v>
      </c>
      <c r="H520" s="644">
        <v>150000</v>
      </c>
      <c r="I520" s="643" t="s">
        <v>22</v>
      </c>
      <c r="J520" s="641">
        <v>5</v>
      </c>
      <c r="K520" s="643" t="s">
        <v>22</v>
      </c>
      <c r="L520" s="646">
        <v>1</v>
      </c>
      <c r="M520" s="623" t="s">
        <v>24</v>
      </c>
      <c r="N520" s="159">
        <f>SUM(H520*J520*L520)</f>
        <v>750000</v>
      </c>
      <c r="O520" s="277">
        <v>750000</v>
      </c>
      <c r="P520" s="267">
        <f>N520-O520</f>
        <v>0</v>
      </c>
      <c r="Q520" s="267">
        <f>IF(AA520="국비100%",N520*100%,IF(AA520="시도비100%",N520*0%,IF(AA520="시군구비100%",N520*0%,IF(AA520="국비30%, 시도비70%",N520*30%,IF(AA520="국비30%, 시도비20%, 시군구비50%",N520*30%,IF(AA520="국비50%, 시도비50%",N520*50%,IF(AA520="시도비50%, 시군구비50%",N520*0%,IF(AA520="국비30%, 시도비35%, 시군구비35%",N520*30%))))))))</f>
        <v>225000</v>
      </c>
      <c r="R520" s="267">
        <f>IF(AA520="국비100%",N520*0%,IF(AA520="시도비100%",N520*100%,IF(AA520="시군구비100%",N520*0%,IF(AA520="국비30%, 시도비70%",N520*70%,IF(AA520="국비30%, 시도비20%, 시군구비50%",N520*20%,IF(AA520="국비50%, 시도비50%",N520*50%,IF(AA520="시도비50%, 시군구비50%",N520*50%,IF(AA520="국비30%, 시도비35%, 시군구비35%",N520*35%))))))))</f>
        <v>150000</v>
      </c>
      <c r="S520" s="267">
        <f>IF(AA520="국비100%",N520*0%,IF(AA520="시도비100%",N520*0%,IF(AA520="시군구비100%",N520*100%,IF(AA520="국비30%, 시도비70%",N520*0%,IF(AA520="국비30%, 시도비20%, 시군구비50%",N520*50%,IF(AA520="국비50%, 시도비50%",N520*0%,IF(AA520="시도비50%, 시군구비50%",N520*50%,IF(AA520="국비30%, 시도비35%, 시군구비35%",N520*35%))))))))</f>
        <v>375000</v>
      </c>
      <c r="T520" s="267">
        <f>IF(AA520="기타보조금",N520*100%,N520*0%)</f>
        <v>0</v>
      </c>
      <c r="U520" s="267">
        <f>SUM(Q520:T520)</f>
        <v>750000</v>
      </c>
      <c r="V520" s="267">
        <f>IF(AA520="자부담",N520*100%,N520*0%)</f>
        <v>0</v>
      </c>
      <c r="W520" s="267">
        <f>IF(AA520="후원금",N520*100%,N520*0%)</f>
        <v>0</v>
      </c>
      <c r="X520" s="267">
        <f>IF(AA520="수익사업",N520*100%,N520*0%)</f>
        <v>0</v>
      </c>
      <c r="Y520" s="765">
        <f>SUM(U520:X520)</f>
        <v>750000</v>
      </c>
      <c r="Z520" s="723" t="s">
        <v>443</v>
      </c>
      <c r="AA520" s="724" t="s">
        <v>597</v>
      </c>
      <c r="AB520" s="723" t="s">
        <v>23</v>
      </c>
      <c r="AC520" s="722" t="s">
        <v>637</v>
      </c>
      <c r="AD520" s="722"/>
      <c r="AE520" s="722"/>
    </row>
    <row r="521" spans="1:31" ht="20.100000000000001" customHeight="1" x14ac:dyDescent="0.15">
      <c r="A521" s="783"/>
      <c r="B521" s="783"/>
      <c r="C521" s="783"/>
      <c r="D521" s="267"/>
      <c r="E521" s="267"/>
      <c r="F521" s="267"/>
      <c r="G521" s="155" t="s">
        <v>612</v>
      </c>
      <c r="H521" s="644">
        <v>12420</v>
      </c>
      <c r="I521" s="643" t="s">
        <v>22</v>
      </c>
      <c r="J521" s="641">
        <v>1</v>
      </c>
      <c r="K521" s="643" t="s">
        <v>22</v>
      </c>
      <c r="L521" s="646">
        <v>6</v>
      </c>
      <c r="M521" s="623" t="s">
        <v>24</v>
      </c>
      <c r="N521" s="159">
        <f>SUM(H521*J521*L521)</f>
        <v>74520</v>
      </c>
      <c r="O521" s="277">
        <v>74520</v>
      </c>
      <c r="P521" s="267">
        <f>N521-O521</f>
        <v>0</v>
      </c>
      <c r="Q521" s="267">
        <f>IF(AA521="국비100%",N521*100%,IF(AA521="시도비100%",N521*0%,IF(AA521="시군구비100%",N521*0%,IF(AA521="국비30%, 시도비70%",N521*30%,IF(AA521="국비30%, 시도비20%, 시군구비50%",N521*30%,IF(AA521="국비50%, 시도비50%",N521*50%,IF(AA521="시도비50%, 시군구비50%",N521*0%,IF(AA521="국비30%, 시도비35%, 시군구비35%",N521*30%))))))))</f>
        <v>22356</v>
      </c>
      <c r="R521" s="267">
        <f>IF(AA521="국비100%",N521*0%,IF(AA521="시도비100%",N521*100%,IF(AA521="시군구비100%",N521*0%,IF(AA521="국비30%, 시도비70%",N521*70%,IF(AA521="국비30%, 시도비20%, 시군구비50%",N521*20%,IF(AA521="국비50%, 시도비50%",N521*50%,IF(AA521="시도비50%, 시군구비50%",N521*50%,IF(AA521="국비30%, 시도비35%, 시군구비35%",N521*35%))))))))</f>
        <v>14904</v>
      </c>
      <c r="S521" s="267">
        <f>IF(AA521="국비100%",N521*0%,IF(AA521="시도비100%",N521*0%,IF(AA521="시군구비100%",N521*100%,IF(AA521="국비30%, 시도비70%",N521*0%,IF(AA521="국비30%, 시도비20%, 시군구비50%",N521*50%,IF(AA521="국비50%, 시도비50%",N521*0%,IF(AA521="시도비50%, 시군구비50%",N521*50%,IF(AA521="국비30%, 시도비35%, 시군구비35%",N521*35%))))))))</f>
        <v>37260</v>
      </c>
      <c r="T521" s="267">
        <f>IF(AA521="기타보조금",N521*100%,N521*0%)</f>
        <v>0</v>
      </c>
      <c r="U521" s="267">
        <f>SUM(Q521:T521)</f>
        <v>74520</v>
      </c>
      <c r="V521" s="267">
        <f>IF(AA521="자부담",N521*100%,N521*0%)</f>
        <v>0</v>
      </c>
      <c r="W521" s="267">
        <f>IF(AA521="후원금",N521*100%,N521*0%)</f>
        <v>0</v>
      </c>
      <c r="X521" s="267">
        <f>IF(AA521="수익사업",N521*100%,N521*0%)</f>
        <v>0</v>
      </c>
      <c r="Y521" s="765">
        <f>SUM(U521:X521)</f>
        <v>74520</v>
      </c>
      <c r="Z521" s="723" t="s">
        <v>443</v>
      </c>
      <c r="AA521" s="724" t="s">
        <v>597</v>
      </c>
      <c r="AB521" s="723" t="s">
        <v>23</v>
      </c>
      <c r="AC521" s="722" t="s">
        <v>637</v>
      </c>
      <c r="AD521" s="722"/>
      <c r="AE521" s="722"/>
    </row>
    <row r="522" spans="1:31" ht="20.100000000000001" customHeight="1" x14ac:dyDescent="0.15">
      <c r="A522" s="783"/>
      <c r="B522" s="783"/>
      <c r="C522" s="783"/>
      <c r="D522" s="267"/>
      <c r="E522" s="267"/>
      <c r="F522" s="267"/>
      <c r="G522" s="155" t="s">
        <v>613</v>
      </c>
      <c r="H522" s="644">
        <v>4000</v>
      </c>
      <c r="I522" s="643" t="s">
        <v>22</v>
      </c>
      <c r="J522" s="641">
        <v>1</v>
      </c>
      <c r="K522" s="643" t="s">
        <v>22</v>
      </c>
      <c r="L522" s="646">
        <v>6</v>
      </c>
      <c r="M522" s="623" t="s">
        <v>24</v>
      </c>
      <c r="N522" s="159">
        <f>SUM(H522*J522*L522)</f>
        <v>24000</v>
      </c>
      <c r="O522" s="277">
        <v>24000</v>
      </c>
      <c r="P522" s="267">
        <f>N522-O522</f>
        <v>0</v>
      </c>
      <c r="Q522" s="267">
        <f>IF(AA522="국비100%",N522*100%,IF(AA522="시도비100%",N522*0%,IF(AA522="시군구비100%",N522*0%,IF(AA522="국비30%, 시도비70%",N522*30%,IF(AA522="국비30%, 시도비20%, 시군구비50%",N522*30%,IF(AA522="국비50%, 시도비50%",N522*50%,IF(AA522="시도비50%, 시군구비50%",N522*0%,IF(AA522="국비30%, 시도비35%, 시군구비35%",N522*30%))))))))</f>
        <v>7200</v>
      </c>
      <c r="R522" s="267">
        <f>IF(AA522="국비100%",N522*0%,IF(AA522="시도비100%",N522*100%,IF(AA522="시군구비100%",N522*0%,IF(AA522="국비30%, 시도비70%",N522*70%,IF(AA522="국비30%, 시도비20%, 시군구비50%",N522*20%,IF(AA522="국비50%, 시도비50%",N522*50%,IF(AA522="시도비50%, 시군구비50%",N522*50%,IF(AA522="국비30%, 시도비35%, 시군구비35%",N522*35%))))))))</f>
        <v>4800</v>
      </c>
      <c r="S522" s="267">
        <f>IF(AA522="국비100%",N522*0%,IF(AA522="시도비100%",N522*0%,IF(AA522="시군구비100%",N522*100%,IF(AA522="국비30%, 시도비70%",N522*0%,IF(AA522="국비30%, 시도비20%, 시군구비50%",N522*50%,IF(AA522="국비50%, 시도비50%",N522*0%,IF(AA522="시도비50%, 시군구비50%",N522*50%,IF(AA522="국비30%, 시도비35%, 시군구비35%",N522*35%))))))))</f>
        <v>12000</v>
      </c>
      <c r="T522" s="267">
        <f>IF(AA522="기타보조금",N522*100%,N522*0%)</f>
        <v>0</v>
      </c>
      <c r="U522" s="267">
        <f>SUM(Q522:T522)</f>
        <v>24000</v>
      </c>
      <c r="V522" s="267">
        <f>IF(AA522="자부담",N522*100%,N522*0%)</f>
        <v>0</v>
      </c>
      <c r="W522" s="267">
        <f>IF(AA522="후원금",N522*100%,N522*0%)</f>
        <v>0</v>
      </c>
      <c r="X522" s="267">
        <f>IF(AA522="수익사업",N522*100%,N522*0%)</f>
        <v>0</v>
      </c>
      <c r="Y522" s="765">
        <f>SUM(U522:X522)</f>
        <v>24000</v>
      </c>
      <c r="Z522" s="723" t="s">
        <v>443</v>
      </c>
      <c r="AA522" s="724" t="s">
        <v>597</v>
      </c>
      <c r="AB522" s="723" t="s">
        <v>23</v>
      </c>
      <c r="AC522" s="722" t="s">
        <v>637</v>
      </c>
      <c r="AD522" s="722"/>
      <c r="AE522" s="722"/>
    </row>
    <row r="523" spans="1:31" ht="20.100000000000001" customHeight="1" x14ac:dyDescent="0.15">
      <c r="A523" s="783"/>
      <c r="B523" s="783"/>
      <c r="C523" s="783"/>
      <c r="D523" s="267"/>
      <c r="E523" s="267"/>
      <c r="F523" s="267"/>
      <c r="G523" s="155" t="s">
        <v>402</v>
      </c>
      <c r="H523" s="644">
        <v>3000</v>
      </c>
      <c r="I523" s="643" t="s">
        <v>22</v>
      </c>
      <c r="J523" s="641">
        <v>1</v>
      </c>
      <c r="K523" s="643"/>
      <c r="L523" s="646"/>
      <c r="M523" s="621" t="s">
        <v>24</v>
      </c>
      <c r="N523" s="159">
        <f>SUM(H523*J523)</f>
        <v>3000</v>
      </c>
      <c r="O523" s="277">
        <v>3000</v>
      </c>
      <c r="P523" s="267">
        <f>N523-O523</f>
        <v>0</v>
      </c>
      <c r="Q523" s="267">
        <f>IF(AA523="국비100%",N523*100%,IF(AA523="시도비100%",N523*0%,IF(AA523="시군구비100%",N523*0%,IF(AA523="국비30%, 시도비70%",N523*30%,IF(AA523="국비30%, 시도비20%, 시군구비50%",N523*30%,IF(AA523="국비50%, 시도비50%",N523*50%,IF(AA523="시도비50%, 시군구비50%",N523*0%,IF(AA523="국비30%, 시도비35%, 시군구비35%",N523*30%))))))))</f>
        <v>900</v>
      </c>
      <c r="R523" s="267">
        <f>IF(AA523="국비100%",N523*0%,IF(AA523="시도비100%",N523*100%,IF(AA523="시군구비100%",N523*0%,IF(AA523="국비30%, 시도비70%",N523*70%,IF(AA523="국비30%, 시도비20%, 시군구비50%",N523*20%,IF(AA523="국비50%, 시도비50%",N523*50%,IF(AA523="시도비50%, 시군구비50%",N523*50%,IF(AA523="국비30%, 시도비35%, 시군구비35%",N523*35%))))))))</f>
        <v>600</v>
      </c>
      <c r="S523" s="267">
        <f>IF(AA523="국비100%",N523*0%,IF(AA523="시도비100%",N523*0%,IF(AA523="시군구비100%",N523*100%,IF(AA523="국비30%, 시도비70%",N523*0%,IF(AA523="국비30%, 시도비20%, 시군구비50%",N523*50%,IF(AA523="국비50%, 시도비50%",N523*0%,IF(AA523="시도비50%, 시군구비50%",N523*50%,IF(AA523="국비30%, 시도비35%, 시군구비35%",N523*35%))))))))</f>
        <v>1500</v>
      </c>
      <c r="T523" s="267">
        <f>IF(AA523="기타보조금",N523*100%,N523*0%)</f>
        <v>0</v>
      </c>
      <c r="U523" s="267">
        <f>SUM(Q523:T523)</f>
        <v>3000</v>
      </c>
      <c r="V523" s="267">
        <f>IF(AA523="자부담",N523*100%,N523*0%)</f>
        <v>0</v>
      </c>
      <c r="W523" s="267">
        <f>IF(AA523="후원금",N523*100%,N523*0%)</f>
        <v>0</v>
      </c>
      <c r="X523" s="267">
        <f>IF(AA523="수익사업",N523*100%,N523*0%)</f>
        <v>0</v>
      </c>
      <c r="Y523" s="765">
        <f>SUM(U523:X523)</f>
        <v>3000</v>
      </c>
      <c r="Z523" s="723" t="s">
        <v>443</v>
      </c>
      <c r="AA523" s="724" t="s">
        <v>597</v>
      </c>
      <c r="AB523" s="723" t="s">
        <v>23</v>
      </c>
      <c r="AC523" s="722" t="s">
        <v>637</v>
      </c>
      <c r="AD523" s="722"/>
      <c r="AE523" s="722"/>
    </row>
    <row r="524" spans="1:31" ht="20.100000000000001" customHeight="1" x14ac:dyDescent="0.15">
      <c r="A524" s="783"/>
      <c r="B524" s="783"/>
      <c r="C524" s="783"/>
      <c r="D524" s="267"/>
      <c r="E524" s="267"/>
      <c r="F524" s="267"/>
      <c r="G524" s="155" t="s">
        <v>668</v>
      </c>
      <c r="H524" s="644"/>
      <c r="I524" s="672"/>
      <c r="J524" s="641"/>
      <c r="K524" s="643"/>
      <c r="L524" s="646"/>
      <c r="M524" s="623"/>
      <c r="N524" s="387"/>
      <c r="O524" s="277"/>
      <c r="P524" s="267"/>
      <c r="Q524" s="267"/>
      <c r="R524" s="267"/>
      <c r="S524" s="267"/>
      <c r="T524" s="267"/>
      <c r="U524" s="267"/>
      <c r="V524" s="267"/>
      <c r="W524" s="267"/>
      <c r="X524" s="267"/>
      <c r="Y524" s="765"/>
      <c r="Z524" s="723"/>
      <c r="AA524" s="724"/>
      <c r="AB524" s="723"/>
      <c r="AC524" s="722"/>
      <c r="AD524" s="722"/>
      <c r="AE524" s="722"/>
    </row>
    <row r="525" spans="1:31" ht="20.100000000000001" customHeight="1" x14ac:dyDescent="0.15">
      <c r="A525" s="783"/>
      <c r="B525" s="783"/>
      <c r="C525" s="783"/>
      <c r="D525" s="267"/>
      <c r="E525" s="267"/>
      <c r="F525" s="267"/>
      <c r="G525" s="155" t="s">
        <v>256</v>
      </c>
      <c r="H525" s="644">
        <v>150000</v>
      </c>
      <c r="I525" s="643" t="s">
        <v>22</v>
      </c>
      <c r="J525" s="641">
        <v>5</v>
      </c>
      <c r="K525" s="643" t="s">
        <v>22</v>
      </c>
      <c r="L525" s="646">
        <v>1</v>
      </c>
      <c r="M525" s="623" t="s">
        <v>24</v>
      </c>
      <c r="N525" s="159">
        <f>SUM(H525*J525*L525)</f>
        <v>750000</v>
      </c>
      <c r="O525" s="277">
        <v>750000</v>
      </c>
      <c r="P525" s="267">
        <f>N525-O525</f>
        <v>0</v>
      </c>
      <c r="Q525" s="267">
        <f>IF(AA525="국비100%",N525*100%,IF(AA525="시도비100%",N525*0%,IF(AA525="시군구비100%",N525*0%,IF(AA525="국비30%, 시도비70%",N525*30%,IF(AA525="국비30%, 시도비20%, 시군구비50%",N525*30%,IF(AA525="국비50%, 시도비50%",N525*50%,IF(AA525="시도비50%, 시군구비50%",N525*0%,IF(AA525="국비30%, 시도비35%, 시군구비35%",N525*30%))))))))</f>
        <v>225000</v>
      </c>
      <c r="R525" s="267">
        <f>IF(AA525="국비100%",N525*0%,IF(AA525="시도비100%",N525*100%,IF(AA525="시군구비100%",N525*0%,IF(AA525="국비30%, 시도비70%",N525*70%,IF(AA525="국비30%, 시도비20%, 시군구비50%",N525*20%,IF(AA525="국비50%, 시도비50%",N525*50%,IF(AA525="시도비50%, 시군구비50%",N525*50%,IF(AA525="국비30%, 시도비35%, 시군구비35%",N525*35%))))))))</f>
        <v>150000</v>
      </c>
      <c r="S525" s="267">
        <f>IF(AA525="국비100%",N525*0%,IF(AA525="시도비100%",N525*0%,IF(AA525="시군구비100%",N525*100%,IF(AA525="국비30%, 시도비70%",N525*0%,IF(AA525="국비30%, 시도비20%, 시군구비50%",N525*50%,IF(AA525="국비50%, 시도비50%",N525*0%,IF(AA525="시도비50%, 시군구비50%",N525*50%,IF(AA525="국비30%, 시도비35%, 시군구비35%",N525*35%))))))))</f>
        <v>375000</v>
      </c>
      <c r="T525" s="267">
        <f>IF(AA525="기타보조금",N525*100%,N525*0%)</f>
        <v>0</v>
      </c>
      <c r="U525" s="267">
        <f>SUM(Q525:T525)</f>
        <v>750000</v>
      </c>
      <c r="V525" s="267">
        <f>IF(AA525="자부담",N525*100%,N525*0%)</f>
        <v>0</v>
      </c>
      <c r="W525" s="267">
        <f>IF(AA525="후원금",N525*100%,N525*0%)</f>
        <v>0</v>
      </c>
      <c r="X525" s="267">
        <f>IF(AA525="수익사업",N525*100%,N525*0%)</f>
        <v>0</v>
      </c>
      <c r="Y525" s="765">
        <f>SUM(U525:X525)</f>
        <v>750000</v>
      </c>
      <c r="Z525" s="723" t="s">
        <v>443</v>
      </c>
      <c r="AA525" s="724" t="s">
        <v>597</v>
      </c>
      <c r="AB525" s="723" t="s">
        <v>23</v>
      </c>
      <c r="AC525" s="722" t="s">
        <v>637</v>
      </c>
      <c r="AD525" s="722"/>
      <c r="AE525" s="722"/>
    </row>
    <row r="526" spans="1:31" ht="20.100000000000001" customHeight="1" x14ac:dyDescent="0.15">
      <c r="A526" s="783"/>
      <c r="B526" s="783"/>
      <c r="C526" s="783"/>
      <c r="D526" s="267"/>
      <c r="E526" s="267"/>
      <c r="F526" s="267"/>
      <c r="G526" s="155" t="s">
        <v>612</v>
      </c>
      <c r="H526" s="644">
        <v>10800</v>
      </c>
      <c r="I526" s="643" t="s">
        <v>22</v>
      </c>
      <c r="J526" s="641">
        <v>1</v>
      </c>
      <c r="K526" s="643" t="s">
        <v>22</v>
      </c>
      <c r="L526" s="646">
        <v>12</v>
      </c>
      <c r="M526" s="623" t="s">
        <v>24</v>
      </c>
      <c r="N526" s="159">
        <f>SUM(H526*J526*L526)</f>
        <v>129600</v>
      </c>
      <c r="O526" s="277">
        <v>74520</v>
      </c>
      <c r="P526" s="267">
        <f>N526-O526</f>
        <v>55080</v>
      </c>
      <c r="Q526" s="267">
        <f>IF(AA526="국비100%",N526*100%,IF(AA526="시도비100%",N526*0%,IF(AA526="시군구비100%",N526*0%,IF(AA526="국비30%, 시도비70%",N526*30%,IF(AA526="국비30%, 시도비20%, 시군구비50%",N526*30%,IF(AA526="국비50%, 시도비50%",N526*50%,IF(AA526="시도비50%, 시군구비50%",N526*0%,IF(AA526="국비30%, 시도비35%, 시군구비35%",N526*30%))))))))</f>
        <v>38880</v>
      </c>
      <c r="R526" s="267">
        <f>IF(AA526="국비100%",N526*0%,IF(AA526="시도비100%",N526*100%,IF(AA526="시군구비100%",N526*0%,IF(AA526="국비30%, 시도비70%",N526*70%,IF(AA526="국비30%, 시도비20%, 시군구비50%",N526*20%,IF(AA526="국비50%, 시도비50%",N526*50%,IF(AA526="시도비50%, 시군구비50%",N526*50%,IF(AA526="국비30%, 시도비35%, 시군구비35%",N526*35%))))))))</f>
        <v>25920</v>
      </c>
      <c r="S526" s="267">
        <f>IF(AA526="국비100%",N526*0%,IF(AA526="시도비100%",N526*0%,IF(AA526="시군구비100%",N526*100%,IF(AA526="국비30%, 시도비70%",N526*0%,IF(AA526="국비30%, 시도비20%, 시군구비50%",N526*50%,IF(AA526="국비50%, 시도비50%",N526*0%,IF(AA526="시도비50%, 시군구비50%",N526*50%,IF(AA526="국비30%, 시도비35%, 시군구비35%",N526*35%))))))))</f>
        <v>64800</v>
      </c>
      <c r="T526" s="267">
        <f>IF(AA526="기타보조금",N526*100%,N526*0%)</f>
        <v>0</v>
      </c>
      <c r="U526" s="267">
        <f>SUM(Q526:T526)</f>
        <v>129600</v>
      </c>
      <c r="V526" s="267">
        <f>IF(AA526="자부담",N526*100%,N526*0%)</f>
        <v>0</v>
      </c>
      <c r="W526" s="267">
        <f>IF(AA526="후원금",N526*100%,N526*0%)</f>
        <v>0</v>
      </c>
      <c r="X526" s="267">
        <f>IF(AA526="수익사업",N526*100%,N526*0%)</f>
        <v>0</v>
      </c>
      <c r="Y526" s="765">
        <f>SUM(U526:X526)</f>
        <v>129600</v>
      </c>
      <c r="Z526" s="723" t="s">
        <v>443</v>
      </c>
      <c r="AA526" s="724" t="s">
        <v>597</v>
      </c>
      <c r="AB526" s="723" t="s">
        <v>23</v>
      </c>
      <c r="AC526" s="722" t="s">
        <v>637</v>
      </c>
      <c r="AD526" s="722"/>
      <c r="AE526" s="722"/>
    </row>
    <row r="527" spans="1:31" ht="20.100000000000001" customHeight="1" x14ac:dyDescent="0.15">
      <c r="A527" s="783"/>
      <c r="B527" s="783"/>
      <c r="C527" s="783"/>
      <c r="D527" s="267"/>
      <c r="E527" s="267"/>
      <c r="F527" s="267"/>
      <c r="G527" s="155" t="s">
        <v>613</v>
      </c>
      <c r="H527" s="644">
        <v>4000</v>
      </c>
      <c r="I527" s="643" t="s">
        <v>22</v>
      </c>
      <c r="J527" s="641">
        <v>1</v>
      </c>
      <c r="K527" s="643" t="s">
        <v>22</v>
      </c>
      <c r="L527" s="646">
        <v>5</v>
      </c>
      <c r="M527" s="623" t="s">
        <v>24</v>
      </c>
      <c r="N527" s="159">
        <f>SUM(H527*J527*L527)</f>
        <v>20000</v>
      </c>
      <c r="O527" s="277">
        <v>24000</v>
      </c>
      <c r="P527" s="267">
        <f>N527-O527</f>
        <v>-4000</v>
      </c>
      <c r="Q527" s="267">
        <f>IF(AA527="국비100%",N527*100%,IF(AA527="시도비100%",N527*0%,IF(AA527="시군구비100%",N527*0%,IF(AA527="국비30%, 시도비70%",N527*30%,IF(AA527="국비30%, 시도비20%, 시군구비50%",N527*30%,IF(AA527="국비50%, 시도비50%",N527*50%,IF(AA527="시도비50%, 시군구비50%",N527*0%,IF(AA527="국비30%, 시도비35%, 시군구비35%",N527*30%))))))))</f>
        <v>6000</v>
      </c>
      <c r="R527" s="267">
        <f>IF(AA527="국비100%",N527*0%,IF(AA527="시도비100%",N527*100%,IF(AA527="시군구비100%",N527*0%,IF(AA527="국비30%, 시도비70%",N527*70%,IF(AA527="국비30%, 시도비20%, 시군구비50%",N527*20%,IF(AA527="국비50%, 시도비50%",N527*50%,IF(AA527="시도비50%, 시군구비50%",N527*50%,IF(AA527="국비30%, 시도비35%, 시군구비35%",N527*35%))))))))</f>
        <v>4000</v>
      </c>
      <c r="S527" s="267">
        <f>IF(AA527="국비100%",N527*0%,IF(AA527="시도비100%",N527*0%,IF(AA527="시군구비100%",N527*100%,IF(AA527="국비30%, 시도비70%",N527*0%,IF(AA527="국비30%, 시도비20%, 시군구비50%",N527*50%,IF(AA527="국비50%, 시도비50%",N527*0%,IF(AA527="시도비50%, 시군구비50%",N527*50%,IF(AA527="국비30%, 시도비35%, 시군구비35%",N527*35%))))))))</f>
        <v>10000</v>
      </c>
      <c r="T527" s="267">
        <f>IF(AA527="기타보조금",N527*100%,N527*0%)</f>
        <v>0</v>
      </c>
      <c r="U527" s="267">
        <f>SUM(Q527:T527)</f>
        <v>20000</v>
      </c>
      <c r="V527" s="267">
        <f>IF(AA527="자부담",N527*100%,N527*0%)</f>
        <v>0</v>
      </c>
      <c r="W527" s="267">
        <f>IF(AA527="후원금",N527*100%,N527*0%)</f>
        <v>0</v>
      </c>
      <c r="X527" s="267">
        <f>IF(AA527="수익사업",N527*100%,N527*0%)</f>
        <v>0</v>
      </c>
      <c r="Y527" s="765">
        <f>SUM(U527:X527)</f>
        <v>20000</v>
      </c>
      <c r="Z527" s="723" t="s">
        <v>443</v>
      </c>
      <c r="AA527" s="724" t="s">
        <v>597</v>
      </c>
      <c r="AB527" s="723" t="s">
        <v>23</v>
      </c>
      <c r="AC527" s="722" t="s">
        <v>637</v>
      </c>
      <c r="AD527" s="722"/>
      <c r="AE527" s="722"/>
    </row>
    <row r="528" spans="1:31" ht="20.100000000000001" customHeight="1" x14ac:dyDescent="0.15">
      <c r="A528" s="783"/>
      <c r="B528" s="783"/>
      <c r="C528" s="783"/>
      <c r="D528" s="267"/>
      <c r="E528" s="267"/>
      <c r="F528" s="267"/>
      <c r="G528" s="155" t="s">
        <v>402</v>
      </c>
      <c r="H528" s="644">
        <v>11000</v>
      </c>
      <c r="I528" s="643" t="s">
        <v>22</v>
      </c>
      <c r="J528" s="641">
        <v>1</v>
      </c>
      <c r="K528" s="643"/>
      <c r="L528" s="646"/>
      <c r="M528" s="621" t="s">
        <v>24</v>
      </c>
      <c r="N528" s="159">
        <f>SUM(H528*J528)</f>
        <v>11000</v>
      </c>
      <c r="O528" s="277">
        <v>3000</v>
      </c>
      <c r="P528" s="267">
        <f>N528-O528</f>
        <v>8000</v>
      </c>
      <c r="Q528" s="267">
        <f>IF(AA528="국비100%",N528*100%,IF(AA528="시도비100%",N528*0%,IF(AA528="시군구비100%",N528*0%,IF(AA528="국비30%, 시도비70%",N528*30%,IF(AA528="국비30%, 시도비20%, 시군구비50%",N528*30%,IF(AA528="국비50%, 시도비50%",N528*50%,IF(AA528="시도비50%, 시군구비50%",N528*0%,IF(AA528="국비30%, 시도비35%, 시군구비35%",N528*30%))))))))</f>
        <v>3300</v>
      </c>
      <c r="R528" s="267">
        <f>IF(AA528="국비100%",N528*0%,IF(AA528="시도비100%",N528*100%,IF(AA528="시군구비100%",N528*0%,IF(AA528="국비30%, 시도비70%",N528*70%,IF(AA528="국비30%, 시도비20%, 시군구비50%",N528*20%,IF(AA528="국비50%, 시도비50%",N528*50%,IF(AA528="시도비50%, 시군구비50%",N528*50%,IF(AA528="국비30%, 시도비35%, 시군구비35%",N528*35%))))))))</f>
        <v>2200</v>
      </c>
      <c r="S528" s="267">
        <f>IF(AA528="국비100%",N528*0%,IF(AA528="시도비100%",N528*0%,IF(AA528="시군구비100%",N528*100%,IF(AA528="국비30%, 시도비70%",N528*0%,IF(AA528="국비30%, 시도비20%, 시군구비50%",N528*50%,IF(AA528="국비50%, 시도비50%",N528*0%,IF(AA528="시도비50%, 시군구비50%",N528*50%,IF(AA528="국비30%, 시도비35%, 시군구비35%",N528*35%))))))))</f>
        <v>5500</v>
      </c>
      <c r="T528" s="267">
        <f>IF(AA528="기타보조금",N528*100%,N528*0%)</f>
        <v>0</v>
      </c>
      <c r="U528" s="267">
        <f>SUM(Q528:T528)</f>
        <v>11000</v>
      </c>
      <c r="V528" s="267">
        <f>IF(AA528="자부담",N528*100%,N528*0%)</f>
        <v>0</v>
      </c>
      <c r="W528" s="267">
        <f>IF(AA528="후원금",N528*100%,N528*0%)</f>
        <v>0</v>
      </c>
      <c r="X528" s="267">
        <f>IF(AA528="수익사업",N528*100%,N528*0%)</f>
        <v>0</v>
      </c>
      <c r="Y528" s="765">
        <f>SUM(U528:X528)</f>
        <v>11000</v>
      </c>
      <c r="Z528" s="723" t="s">
        <v>443</v>
      </c>
      <c r="AA528" s="724" t="s">
        <v>597</v>
      </c>
      <c r="AB528" s="723" t="s">
        <v>23</v>
      </c>
      <c r="AC528" s="722" t="s">
        <v>637</v>
      </c>
      <c r="AD528" s="722"/>
      <c r="AE528" s="722"/>
    </row>
    <row r="529" spans="1:29" ht="20.100000000000001" customHeight="1" x14ac:dyDescent="0.15">
      <c r="A529" s="783"/>
      <c r="B529" s="783"/>
      <c r="C529" s="783"/>
      <c r="D529" s="267"/>
      <c r="E529" s="267"/>
      <c r="F529" s="267"/>
      <c r="G529" s="155" t="s">
        <v>34</v>
      </c>
      <c r="H529" s="644"/>
      <c r="I529" s="672"/>
      <c r="J529" s="641"/>
      <c r="K529" s="643"/>
      <c r="L529" s="646"/>
      <c r="M529" s="623"/>
      <c r="N529" s="387"/>
      <c r="O529" s="277"/>
      <c r="P529" s="267"/>
      <c r="Q529" s="267"/>
      <c r="R529" s="267"/>
      <c r="S529" s="267"/>
      <c r="T529" s="267"/>
      <c r="U529" s="267"/>
      <c r="V529" s="267"/>
      <c r="W529" s="267"/>
      <c r="X529" s="267"/>
      <c r="Y529" s="755"/>
      <c r="Z529" s="274"/>
      <c r="AA529" s="268"/>
      <c r="AB529" s="274"/>
    </row>
    <row r="530" spans="1:29" ht="20.100000000000001" customHeight="1" x14ac:dyDescent="0.15">
      <c r="A530" s="783"/>
      <c r="B530" s="783"/>
      <c r="C530" s="783"/>
      <c r="D530" s="267"/>
      <c r="E530" s="267"/>
      <c r="F530" s="267"/>
      <c r="G530" s="155" t="s">
        <v>256</v>
      </c>
      <c r="H530" s="644">
        <v>150000</v>
      </c>
      <c r="I530" s="672" t="s">
        <v>22</v>
      </c>
      <c r="J530" s="641">
        <v>10</v>
      </c>
      <c r="K530" s="643" t="s">
        <v>22</v>
      </c>
      <c r="L530" s="646">
        <v>1</v>
      </c>
      <c r="M530" s="623" t="s">
        <v>24</v>
      </c>
      <c r="N530" s="159">
        <f>SUM(H530*L530*J530)</f>
        <v>1500000</v>
      </c>
      <c r="O530" s="277">
        <v>1200000</v>
      </c>
      <c r="P530" s="267">
        <f>N530-O530</f>
        <v>300000</v>
      </c>
      <c r="Q530" s="267">
        <f>IF(AA530="국비100%",N530*100%,IF(AA530="시도비100%",N530*0%,IF(AA530="시군구비100%",N530*0%,IF(AA530="국비30%, 시도비70%",N530*30%,IF(AA530="국비30%, 시도비20%, 시군구비50%",N530*30%,IF(AA530="국비50%, 시도비50%",N530*50%,IF(AA530="시도비50%, 시군구비50%",N530*0%,IF(AA530="국비30%, 시도비35%, 시군구비35%",N530*30%))))))))</f>
        <v>450000</v>
      </c>
      <c r="R530" s="267">
        <f>IF(AA530="국비100%",N530*0%,IF(AA530="시도비100%",N530*100%,IF(AA530="시군구비100%",N530*0%,IF(AA530="국비30%, 시도비70%",N530*70%,IF(AA530="국비30%, 시도비20%, 시군구비50%",N530*20%,IF(AA530="국비50%, 시도비50%",N530*50%,IF(AA530="시도비50%, 시군구비50%",N530*50%,IF(AA530="국비30%, 시도비35%, 시군구비35%",N530*35%))))))))</f>
        <v>300000</v>
      </c>
      <c r="S530" s="267">
        <f>IF(AA530="국비100%",N530*0%,IF(AA530="시도비100%",N530*0%,IF(AA530="시군구비100%",N530*100%,IF(AA530="국비30%, 시도비70%",N530*0%,IF(AA530="국비30%, 시도비20%, 시군구비50%",N530*50%,IF(AA530="국비50%, 시도비50%",N530*0%,IF(AA530="시도비50%, 시군구비50%",N530*50%,IF(AA530="국비30%, 시도비35%, 시군구비35%",N530*35%))))))))</f>
        <v>750000</v>
      </c>
      <c r="T530" s="267">
        <f>IF(AA530="기타보조금",N530*100%,N530*0%)</f>
        <v>0</v>
      </c>
      <c r="U530" s="267">
        <f>SUM(Q530:T530)</f>
        <v>1500000</v>
      </c>
      <c r="V530" s="267">
        <f>IF(AA530="자부담",N530*100%,N530*0%)</f>
        <v>0</v>
      </c>
      <c r="W530" s="267">
        <f>IF(AA530="후원금",N530*100%,N530*0%)</f>
        <v>0</v>
      </c>
      <c r="X530" s="267">
        <f>IF(AA530="수익사업",N530*100%,N530*0%)</f>
        <v>0</v>
      </c>
      <c r="Y530" s="755">
        <f>SUM(U530:X530)</f>
        <v>1500000</v>
      </c>
      <c r="Z530" s="274" t="s">
        <v>443</v>
      </c>
      <c r="AA530" s="268" t="s">
        <v>597</v>
      </c>
      <c r="AB530" s="274" t="s">
        <v>23</v>
      </c>
      <c r="AC530" s="257" t="s">
        <v>637</v>
      </c>
    </row>
    <row r="531" spans="1:29" ht="20.100000000000001" customHeight="1" x14ac:dyDescent="0.15">
      <c r="A531" s="783"/>
      <c r="B531" s="783"/>
      <c r="C531" s="783"/>
      <c r="D531" s="267"/>
      <c r="E531" s="267"/>
      <c r="F531" s="267"/>
      <c r="G531" s="155" t="s">
        <v>312</v>
      </c>
      <c r="H531" s="644"/>
      <c r="I531" s="672"/>
      <c r="J531" s="641"/>
      <c r="K531" s="643"/>
      <c r="L531" s="646"/>
      <c r="M531" s="623"/>
      <c r="N531" s="387"/>
      <c r="O531" s="277"/>
      <c r="P531" s="267"/>
      <c r="Q531" s="267"/>
      <c r="R531" s="267"/>
      <c r="S531" s="267"/>
      <c r="T531" s="267"/>
      <c r="U531" s="267"/>
      <c r="V531" s="267"/>
      <c r="W531" s="267"/>
      <c r="X531" s="267"/>
      <c r="Y531" s="755"/>
      <c r="Z531" s="274"/>
      <c r="AA531" s="268"/>
      <c r="AB531" s="274"/>
    </row>
    <row r="532" spans="1:29" ht="20.100000000000001" customHeight="1" x14ac:dyDescent="0.15">
      <c r="A532" s="783"/>
      <c r="B532" s="783"/>
      <c r="C532" s="783"/>
      <c r="D532" s="267"/>
      <c r="E532" s="267"/>
      <c r="F532" s="267"/>
      <c r="G532" s="155" t="s">
        <v>256</v>
      </c>
      <c r="H532" s="644">
        <v>200000</v>
      </c>
      <c r="I532" s="672" t="s">
        <v>22</v>
      </c>
      <c r="J532" s="641">
        <v>1</v>
      </c>
      <c r="K532" s="643" t="s">
        <v>22</v>
      </c>
      <c r="L532" s="646">
        <v>1</v>
      </c>
      <c r="M532" s="623" t="s">
        <v>24</v>
      </c>
      <c r="N532" s="159">
        <f>SUM(H532*L532*J532)</f>
        <v>200000</v>
      </c>
      <c r="O532" s="276">
        <v>200000</v>
      </c>
      <c r="P532" s="267">
        <f>N532-O532</f>
        <v>0</v>
      </c>
      <c r="Q532" s="267">
        <f>IF(AA532="국비100%",N532*100%,IF(AA532="시도비100%",N532*0%,IF(AA532="시군구비100%",N532*0%,IF(AA532="국비30%, 시도비70%",N532*30%,IF(AA532="국비30%, 시도비20%, 시군구비50%",N532*30%,IF(AA532="국비50%, 시도비50%",N532*50%,IF(AA532="시도비50%, 시군구비50%",N532*0%,IF(AA532="국비30%, 시도비35%, 시군구비35%",N532*30%))))))))</f>
        <v>60000</v>
      </c>
      <c r="R532" s="267">
        <f>IF(AA532="국비100%",N532*0%,IF(AA532="시도비100%",N532*100%,IF(AA532="시군구비100%",N532*0%,IF(AA532="국비30%, 시도비70%",N532*70%,IF(AA532="국비30%, 시도비20%, 시군구비50%",N532*20%,IF(AA532="국비50%, 시도비50%",N532*50%,IF(AA532="시도비50%, 시군구비50%",N532*50%,IF(AA532="국비30%, 시도비35%, 시군구비35%",N532*35%))))))))</f>
        <v>40000</v>
      </c>
      <c r="S532" s="267">
        <f>IF(AA532="국비100%",N532*0%,IF(AA532="시도비100%",N532*0%,IF(AA532="시군구비100%",N532*100%,IF(AA532="국비30%, 시도비70%",N532*0%,IF(AA532="국비30%, 시도비20%, 시군구비50%",N532*50%,IF(AA532="국비50%, 시도비50%",N532*0%,IF(AA532="시도비50%, 시군구비50%",N532*50%,IF(AA532="국비30%, 시도비35%, 시군구비35%",N532*35%))))))))</f>
        <v>100000</v>
      </c>
      <c r="T532" s="267">
        <f>IF(AA532="기타보조금",N532*100%,N532*0%)</f>
        <v>0</v>
      </c>
      <c r="U532" s="267">
        <f>SUM(Q532:T532)</f>
        <v>200000</v>
      </c>
      <c r="V532" s="267">
        <f>IF(AA532="자부담",N532*100%,N532*0%)</f>
        <v>0</v>
      </c>
      <c r="W532" s="267">
        <f>IF(AA532="후원금",N532*100%,N532*0%)</f>
        <v>0</v>
      </c>
      <c r="X532" s="267">
        <f>IF(AA532="수익사업",N532*100%,N532*0%)</f>
        <v>0</v>
      </c>
      <c r="Y532" s="755">
        <f>SUM(U532:X532)</f>
        <v>200000</v>
      </c>
      <c r="Z532" s="274" t="s">
        <v>443</v>
      </c>
      <c r="AA532" s="268" t="s">
        <v>597</v>
      </c>
      <c r="AB532" s="274" t="s">
        <v>23</v>
      </c>
      <c r="AC532" s="257" t="s">
        <v>637</v>
      </c>
    </row>
    <row r="533" spans="1:29" ht="20.100000000000001" customHeight="1" x14ac:dyDescent="0.15">
      <c r="A533" s="783"/>
      <c r="B533" s="783"/>
      <c r="C533" s="783"/>
      <c r="D533" s="267"/>
      <c r="E533" s="267"/>
      <c r="F533" s="267"/>
      <c r="G533" s="155"/>
      <c r="H533" s="644">
        <v>300000</v>
      </c>
      <c r="I533" s="672" t="s">
        <v>22</v>
      </c>
      <c r="J533" s="641">
        <v>1</v>
      </c>
      <c r="K533" s="643" t="s">
        <v>22</v>
      </c>
      <c r="L533" s="646">
        <v>1</v>
      </c>
      <c r="M533" s="623" t="s">
        <v>24</v>
      </c>
      <c r="N533" s="159">
        <f>SUM(H533*L533*J533)</f>
        <v>300000</v>
      </c>
      <c r="O533" s="277">
        <v>300000</v>
      </c>
      <c r="P533" s="267">
        <f>N533-O533</f>
        <v>0</v>
      </c>
      <c r="Q533" s="267">
        <f>IF(AA533="국비100%",N533*100%,IF(AA533="시도비100%",N533*0%,IF(AA533="시군구비100%",N533*0%,IF(AA533="국비30%, 시도비70%",N533*30%,IF(AA533="국비30%, 시도비20%, 시군구비50%",N533*30%,IF(AA533="국비50%, 시도비50%",N533*50%,IF(AA533="시도비50%, 시군구비50%",N533*0%,IF(AA533="국비30%, 시도비35%, 시군구비35%",N533*30%))))))))</f>
        <v>90000</v>
      </c>
      <c r="R533" s="267">
        <f>IF(AA533="국비100%",N533*0%,IF(AA533="시도비100%",N533*100%,IF(AA533="시군구비100%",N533*0%,IF(AA533="국비30%, 시도비70%",N533*70%,IF(AA533="국비30%, 시도비20%, 시군구비50%",N533*20%,IF(AA533="국비50%, 시도비50%",N533*50%,IF(AA533="시도비50%, 시군구비50%",N533*50%,IF(AA533="국비30%, 시도비35%, 시군구비35%",N533*35%))))))))</f>
        <v>60000</v>
      </c>
      <c r="S533" s="267">
        <f>IF(AA533="국비100%",N533*0%,IF(AA533="시도비100%",N533*0%,IF(AA533="시군구비100%",N533*100%,IF(AA533="국비30%, 시도비70%",N533*0%,IF(AA533="국비30%, 시도비20%, 시군구비50%",N533*50%,IF(AA533="국비50%, 시도비50%",N533*0%,IF(AA533="시도비50%, 시군구비50%",N533*50%,IF(AA533="국비30%, 시도비35%, 시군구비35%",N533*35%))))))))</f>
        <v>150000</v>
      </c>
      <c r="T533" s="267">
        <f>IF(AA533="기타보조금",N533*100%,N533*0%)</f>
        <v>0</v>
      </c>
      <c r="U533" s="267">
        <f>SUM(Q533:T533)</f>
        <v>300000</v>
      </c>
      <c r="V533" s="267">
        <f>IF(AA533="자부담",N533*100%,N533*0%)</f>
        <v>0</v>
      </c>
      <c r="W533" s="267">
        <f>IF(AA533="후원금",N533*100%,N533*0%)</f>
        <v>0</v>
      </c>
      <c r="X533" s="267">
        <f>IF(AA533="수익사업",N533*100%,N533*0%)</f>
        <v>0</v>
      </c>
      <c r="Y533" s="755">
        <f>SUM(U533:X533)</f>
        <v>300000</v>
      </c>
      <c r="Z533" s="274" t="s">
        <v>443</v>
      </c>
      <c r="AA533" s="268" t="s">
        <v>597</v>
      </c>
      <c r="AB533" s="274" t="s">
        <v>23</v>
      </c>
      <c r="AC533" s="257" t="s">
        <v>637</v>
      </c>
    </row>
    <row r="534" spans="1:29" ht="20.100000000000001" customHeight="1" x14ac:dyDescent="0.15">
      <c r="A534" s="783"/>
      <c r="B534" s="783"/>
      <c r="C534" s="783"/>
      <c r="D534" s="267"/>
      <c r="E534" s="267"/>
      <c r="F534" s="267"/>
      <c r="G534" s="155" t="s">
        <v>38</v>
      </c>
      <c r="H534" s="644"/>
      <c r="I534" s="672"/>
      <c r="J534" s="641"/>
      <c r="K534" s="643"/>
      <c r="L534" s="646"/>
      <c r="M534" s="623"/>
      <c r="N534" s="387"/>
      <c r="O534" s="277"/>
      <c r="P534" s="267"/>
      <c r="Q534" s="267"/>
      <c r="R534" s="267"/>
      <c r="S534" s="267"/>
      <c r="T534" s="267"/>
      <c r="U534" s="267"/>
      <c r="V534" s="267"/>
      <c r="W534" s="267"/>
      <c r="X534" s="267"/>
      <c r="Y534" s="755"/>
      <c r="Z534" s="274"/>
      <c r="AA534" s="268"/>
      <c r="AB534" s="274"/>
    </row>
    <row r="535" spans="1:29" ht="20.100000000000001" customHeight="1" x14ac:dyDescent="0.15">
      <c r="A535" s="783"/>
      <c r="B535" s="783"/>
      <c r="C535" s="783"/>
      <c r="D535" s="267"/>
      <c r="E535" s="267"/>
      <c r="F535" s="267"/>
      <c r="G535" s="155" t="s">
        <v>392</v>
      </c>
      <c r="H535" s="644">
        <v>250000</v>
      </c>
      <c r="I535" s="672" t="s">
        <v>22</v>
      </c>
      <c r="J535" s="641">
        <v>2</v>
      </c>
      <c r="K535" s="643" t="s">
        <v>22</v>
      </c>
      <c r="L535" s="646">
        <v>1</v>
      </c>
      <c r="M535" s="623" t="s">
        <v>24</v>
      </c>
      <c r="N535" s="159">
        <f>SUM(H535*L535*J535)</f>
        <v>500000</v>
      </c>
      <c r="O535" s="277">
        <v>500000</v>
      </c>
      <c r="P535" s="267">
        <f>N535-O535</f>
        <v>0</v>
      </c>
      <c r="Q535" s="267">
        <f>IF(AA535="국비100%",N535*100%,IF(AA535="시도비100%",N535*0%,IF(AA535="시군구비100%",N535*0%,IF(AA535="국비30%, 시도비70%",N535*30%,IF(AA535="국비30%, 시도비20%, 시군구비50%",N535*30%,IF(AA535="국비50%, 시도비50%",N535*50%,IF(AA535="시도비50%, 시군구비50%",N535*0%,IF(AA535="국비30%, 시도비35%, 시군구비35%",N535*30%))))))))</f>
        <v>150000</v>
      </c>
      <c r="R535" s="267">
        <f>IF(AA535="국비100%",N535*0%,IF(AA535="시도비100%",N535*100%,IF(AA535="시군구비100%",N535*0%,IF(AA535="국비30%, 시도비70%",N535*70%,IF(AA535="국비30%, 시도비20%, 시군구비50%",N535*20%,IF(AA535="국비50%, 시도비50%",N535*50%,IF(AA535="시도비50%, 시군구비50%",N535*50%,IF(AA535="국비30%, 시도비35%, 시군구비35%",N535*35%))))))))</f>
        <v>100000</v>
      </c>
      <c r="S535" s="267">
        <f>IF(AA535="국비100%",N535*0%,IF(AA535="시도비100%",N535*0%,IF(AA535="시군구비100%",N535*100%,IF(AA535="국비30%, 시도비70%",N535*0%,IF(AA535="국비30%, 시도비20%, 시군구비50%",N535*50%,IF(AA535="국비50%, 시도비50%",N535*0%,IF(AA535="시도비50%, 시군구비50%",N535*50%,IF(AA535="국비30%, 시도비35%, 시군구비35%",N535*35%))))))))</f>
        <v>250000</v>
      </c>
      <c r="T535" s="267">
        <f>IF(AA535="기타보조금",N535*100%,N535*0%)</f>
        <v>0</v>
      </c>
      <c r="U535" s="267">
        <f>SUM(Q535:T535)</f>
        <v>500000</v>
      </c>
      <c r="V535" s="267">
        <f>IF(AA535="자부담",N535*100%,N535*0%)</f>
        <v>0</v>
      </c>
      <c r="W535" s="267">
        <f>IF(AA535="후원금",N535*100%,N535*0%)</f>
        <v>0</v>
      </c>
      <c r="X535" s="267">
        <f>IF(AA535="수익사업",N535*100%,N535*0%)</f>
        <v>0</v>
      </c>
      <c r="Y535" s="755">
        <f>SUM(U535:X535)</f>
        <v>500000</v>
      </c>
      <c r="Z535" s="274" t="s">
        <v>443</v>
      </c>
      <c r="AA535" s="268" t="s">
        <v>597</v>
      </c>
      <c r="AB535" s="274" t="s">
        <v>23</v>
      </c>
      <c r="AC535" s="257" t="s">
        <v>637</v>
      </c>
    </row>
    <row r="536" spans="1:29" ht="20.100000000000001" customHeight="1" x14ac:dyDescent="0.15">
      <c r="A536" s="783"/>
      <c r="B536" s="783"/>
      <c r="C536" s="786" t="s">
        <v>222</v>
      </c>
      <c r="D536" s="293">
        <f>SUM(N537:N543)</f>
        <v>1763720</v>
      </c>
      <c r="E536" s="293">
        <v>1977500</v>
      </c>
      <c r="F536" s="293">
        <f>SUM(D536-E536)</f>
        <v>-213780</v>
      </c>
      <c r="G536" s="292"/>
      <c r="H536" s="290"/>
      <c r="I536" s="290"/>
      <c r="J536" s="290"/>
      <c r="K536" s="290"/>
      <c r="L536" s="290"/>
      <c r="M536" s="290"/>
      <c r="N536" s="289"/>
      <c r="O536" s="293">
        <f t="shared" ref="O536:Y536" si="215">SUM(O537:O543)</f>
        <v>1443720</v>
      </c>
      <c r="P536" s="293">
        <f t="shared" si="215"/>
        <v>320000</v>
      </c>
      <c r="Q536" s="293">
        <f t="shared" si="215"/>
        <v>529116</v>
      </c>
      <c r="R536" s="293">
        <f t="shared" si="215"/>
        <v>352744</v>
      </c>
      <c r="S536" s="293">
        <f t="shared" si="215"/>
        <v>881860</v>
      </c>
      <c r="T536" s="293">
        <f t="shared" si="215"/>
        <v>0</v>
      </c>
      <c r="U536" s="293">
        <f t="shared" si="215"/>
        <v>1763720</v>
      </c>
      <c r="V536" s="293">
        <f t="shared" si="215"/>
        <v>0</v>
      </c>
      <c r="W536" s="293">
        <f t="shared" si="215"/>
        <v>0</v>
      </c>
      <c r="X536" s="293">
        <f t="shared" si="215"/>
        <v>0</v>
      </c>
      <c r="Y536" s="293">
        <f t="shared" si="215"/>
        <v>1763720</v>
      </c>
      <c r="Z536" s="287"/>
      <c r="AA536" s="287"/>
      <c r="AB536" s="287"/>
      <c r="AC536" s="627"/>
    </row>
    <row r="537" spans="1:29" ht="20.100000000000001" customHeight="1" x14ac:dyDescent="0.15">
      <c r="A537" s="783"/>
      <c r="B537" s="783"/>
      <c r="C537" s="784"/>
      <c r="D537" s="286"/>
      <c r="E537" s="286"/>
      <c r="F537" s="286"/>
      <c r="G537" s="161" t="s">
        <v>264</v>
      </c>
      <c r="H537" s="162"/>
      <c r="I537" s="163"/>
      <c r="J537" s="163"/>
      <c r="K537" s="163"/>
      <c r="L537" s="163"/>
      <c r="M537" s="164"/>
      <c r="N537" s="162"/>
      <c r="O537" s="267"/>
      <c r="P537" s="267"/>
      <c r="Q537" s="267"/>
      <c r="R537" s="267"/>
      <c r="S537" s="267"/>
      <c r="T537" s="267"/>
      <c r="U537" s="267"/>
      <c r="V537" s="267"/>
      <c r="W537" s="267"/>
      <c r="X537" s="267"/>
      <c r="Y537" s="755"/>
      <c r="Z537" s="268"/>
      <c r="AA537" s="311"/>
      <c r="AB537" s="311"/>
    </row>
    <row r="538" spans="1:29" ht="20.100000000000001" customHeight="1" x14ac:dyDescent="0.15">
      <c r="A538" s="783"/>
      <c r="B538" s="783"/>
      <c r="C538" s="783"/>
      <c r="D538" s="267"/>
      <c r="E538" s="267"/>
      <c r="F538" s="267"/>
      <c r="G538" s="156" t="s">
        <v>538</v>
      </c>
      <c r="H538" s="644"/>
      <c r="I538" s="643"/>
      <c r="J538" s="643"/>
      <c r="K538" s="643"/>
      <c r="L538" s="643"/>
      <c r="M538" s="623"/>
      <c r="N538" s="644"/>
      <c r="O538" s="267"/>
      <c r="P538" s="267"/>
      <c r="Q538" s="267"/>
      <c r="R538" s="267"/>
      <c r="S538" s="267"/>
      <c r="T538" s="267"/>
      <c r="U538" s="267"/>
      <c r="V538" s="267"/>
      <c r="W538" s="267"/>
      <c r="X538" s="267"/>
      <c r="Y538" s="755"/>
      <c r="Z538" s="268"/>
      <c r="AA538" s="274"/>
      <c r="AB538" s="274"/>
    </row>
    <row r="539" spans="1:29" ht="20.100000000000001" customHeight="1" x14ac:dyDescent="0.15">
      <c r="A539" s="783"/>
      <c r="B539" s="783"/>
      <c r="C539" s="783"/>
      <c r="D539" s="267"/>
      <c r="E539" s="267"/>
      <c r="F539" s="267"/>
      <c r="G539" s="156" t="s">
        <v>256</v>
      </c>
      <c r="H539" s="644">
        <v>150000</v>
      </c>
      <c r="I539" s="643" t="s">
        <v>22</v>
      </c>
      <c r="J539" s="641">
        <v>5</v>
      </c>
      <c r="K539" s="643" t="s">
        <v>22</v>
      </c>
      <c r="L539" s="646">
        <v>1</v>
      </c>
      <c r="M539" s="623" t="s">
        <v>24</v>
      </c>
      <c r="N539" s="644">
        <f>SUM(H539*J539*L539)</f>
        <v>750000</v>
      </c>
      <c r="O539" s="277">
        <v>750000</v>
      </c>
      <c r="P539" s="267">
        <f>N539-O539</f>
        <v>0</v>
      </c>
      <c r="Q539" s="267">
        <f>IF(AA539="국비100%",N539*100%,IF(AA539="시도비100%",N539*0%,IF(AA539="시군구비100%",N539*0%,IF(AA539="국비30%, 시도비70%",N539*30%,IF(AA539="국비30%, 시도비20%, 시군구비50%",N539*30%,IF(AA539="국비50%, 시도비50%",N539*50%,IF(AA539="시도비50%, 시군구비50%",N539*0%,IF(AA539="국비30%, 시도비35%, 시군구비35%",N539*30%))))))))</f>
        <v>225000</v>
      </c>
      <c r="R539" s="267">
        <f>IF(AA539="국비100%",N539*0%,IF(AA539="시도비100%",N539*100%,IF(AA539="시군구비100%",N539*0%,IF(AA539="국비30%, 시도비70%",N539*70%,IF(AA539="국비30%, 시도비20%, 시군구비50%",N539*20%,IF(AA539="국비50%, 시도비50%",N539*50%,IF(AA539="시도비50%, 시군구비50%",N539*50%,IF(AA539="국비30%, 시도비35%, 시군구비35%",N539*35%))))))))</f>
        <v>150000</v>
      </c>
      <c r="S539" s="267">
        <f>IF(AA539="국비100%",N539*0%,IF(AA539="시도비100%",N539*0%,IF(AA539="시군구비100%",N539*100%,IF(AA539="국비30%, 시도비70%",N539*0%,IF(AA539="국비30%, 시도비20%, 시군구비50%",N539*50%,IF(AA539="국비50%, 시도비50%",N539*0%,IF(AA539="시도비50%, 시군구비50%",N539*50%,IF(AA539="국비30%, 시도비35%, 시군구비35%",N539*35%))))))))</f>
        <v>375000</v>
      </c>
      <c r="T539" s="267">
        <f>IF(AA539="기타보조금",N539*100%,N539*0%)</f>
        <v>0</v>
      </c>
      <c r="U539" s="267">
        <f>SUM(Q539:T539)</f>
        <v>750000</v>
      </c>
      <c r="V539" s="267">
        <f>IF(AA539="자부담",N539*100%,N539*0%)</f>
        <v>0</v>
      </c>
      <c r="W539" s="267">
        <f>IF(AA539="후원금",N539*100%,N539*0%)</f>
        <v>0</v>
      </c>
      <c r="X539" s="267">
        <f>IF(AA539="수익사업",N539*100%,N539*0%)</f>
        <v>0</v>
      </c>
      <c r="Y539" s="755">
        <f>SUM(U539:X539)</f>
        <v>750000</v>
      </c>
      <c r="Z539" s="274" t="s">
        <v>443</v>
      </c>
      <c r="AA539" s="268" t="s">
        <v>597</v>
      </c>
      <c r="AB539" s="274" t="s">
        <v>23</v>
      </c>
      <c r="AC539" s="257" t="s">
        <v>637</v>
      </c>
    </row>
    <row r="540" spans="1:29" ht="20.100000000000001" customHeight="1" x14ac:dyDescent="0.15">
      <c r="A540" s="783"/>
      <c r="B540" s="783"/>
      <c r="C540" s="783"/>
      <c r="D540" s="267"/>
      <c r="E540" s="267"/>
      <c r="F540" s="267"/>
      <c r="G540" s="156"/>
      <c r="H540" s="644">
        <v>80000</v>
      </c>
      <c r="I540" s="643" t="s">
        <v>22</v>
      </c>
      <c r="J540" s="641">
        <v>8</v>
      </c>
      <c r="K540" s="643" t="s">
        <v>22</v>
      </c>
      <c r="L540" s="646">
        <v>1</v>
      </c>
      <c r="M540" s="623" t="s">
        <v>24</v>
      </c>
      <c r="N540" s="644">
        <f>SUM(H540*J540*L540)</f>
        <v>640000</v>
      </c>
      <c r="O540" s="277">
        <v>320000</v>
      </c>
      <c r="P540" s="267">
        <f>N540-O540</f>
        <v>320000</v>
      </c>
      <c r="Q540" s="267">
        <f>IF(AA540="국비100%",N540*100%,IF(AA540="시도비100%",N540*0%,IF(AA540="시군구비100%",N540*0%,IF(AA540="국비30%, 시도비70%",N540*30%,IF(AA540="국비30%, 시도비20%, 시군구비50%",N540*30%,IF(AA540="국비50%, 시도비50%",N540*50%,IF(AA540="시도비50%, 시군구비50%",N540*0%,IF(AA540="국비30%, 시도비35%, 시군구비35%",N540*30%))))))))</f>
        <v>192000</v>
      </c>
      <c r="R540" s="267">
        <f>IF(AA540="국비100%",N540*0%,IF(AA540="시도비100%",N540*100%,IF(AA540="시군구비100%",N540*0%,IF(AA540="국비30%, 시도비70%",N540*70%,IF(AA540="국비30%, 시도비20%, 시군구비50%",N540*20%,IF(AA540="국비50%, 시도비50%",N540*50%,IF(AA540="시도비50%, 시군구비50%",N540*50%,IF(AA540="국비30%, 시도비35%, 시군구비35%",N540*35%))))))))</f>
        <v>128000</v>
      </c>
      <c r="S540" s="267">
        <f>IF(AA540="국비100%",N540*0%,IF(AA540="시도비100%",N540*0%,IF(AA540="시군구비100%",N540*100%,IF(AA540="국비30%, 시도비70%",N540*0%,IF(AA540="국비30%, 시도비20%, 시군구비50%",N540*50%,IF(AA540="국비50%, 시도비50%",N540*0%,IF(AA540="시도비50%, 시군구비50%",N540*50%,IF(AA540="국비30%, 시도비35%, 시군구비35%",N540*35%))))))))</f>
        <v>320000</v>
      </c>
      <c r="T540" s="267">
        <f>IF(AA540="기타보조금",N540*100%,N540*0%)</f>
        <v>0</v>
      </c>
      <c r="U540" s="267">
        <f>SUM(Q540:T540)</f>
        <v>640000</v>
      </c>
      <c r="V540" s="267">
        <f>IF(AA540="자부담",N540*100%,N540*0%)</f>
        <v>0</v>
      </c>
      <c r="W540" s="267">
        <f>IF(AA540="후원금",N540*100%,N540*0%)</f>
        <v>0</v>
      </c>
      <c r="X540" s="267">
        <f>IF(AA540="수익사업",N540*100%,N540*0%)</f>
        <v>0</v>
      </c>
      <c r="Y540" s="755">
        <f>SUM(U540:X540)</f>
        <v>640000</v>
      </c>
      <c r="Z540" s="274" t="s">
        <v>443</v>
      </c>
      <c r="AA540" s="268" t="s">
        <v>597</v>
      </c>
      <c r="AB540" s="274" t="s">
        <v>23</v>
      </c>
      <c r="AC540" s="257" t="s">
        <v>637</v>
      </c>
    </row>
    <row r="541" spans="1:29" ht="20.100000000000001" customHeight="1" x14ac:dyDescent="0.15">
      <c r="A541" s="783"/>
      <c r="B541" s="783"/>
      <c r="C541" s="783"/>
      <c r="D541" s="267"/>
      <c r="E541" s="267"/>
      <c r="F541" s="267"/>
      <c r="G541" s="155" t="s">
        <v>252</v>
      </c>
      <c r="H541" s="644">
        <v>10000</v>
      </c>
      <c r="I541" s="643" t="s">
        <v>22</v>
      </c>
      <c r="J541" s="641">
        <v>1</v>
      </c>
      <c r="K541" s="643" t="s">
        <v>22</v>
      </c>
      <c r="L541" s="646">
        <v>8</v>
      </c>
      <c r="M541" s="623" t="s">
        <v>24</v>
      </c>
      <c r="N541" s="644">
        <f>SUM(H541*J541*L541)</f>
        <v>80000</v>
      </c>
      <c r="O541" s="277">
        <v>80000</v>
      </c>
      <c r="P541" s="267">
        <f>N541-O541</f>
        <v>0</v>
      </c>
      <c r="Q541" s="267">
        <f>IF(AA541="국비100%",N541*100%,IF(AA541="시도비100%",N541*0%,IF(AA541="시군구비100%",N541*0%,IF(AA541="국비30%, 시도비70%",N541*30%,IF(AA541="국비30%, 시도비20%, 시군구비50%",N541*30%,IF(AA541="국비50%, 시도비50%",N541*50%,IF(AA541="시도비50%, 시군구비50%",N541*0%,IF(AA541="국비30%, 시도비35%, 시군구비35%",N541*30%))))))))</f>
        <v>24000</v>
      </c>
      <c r="R541" s="267">
        <f>IF(AA541="국비100%",N541*0%,IF(AA541="시도비100%",N541*100%,IF(AA541="시군구비100%",N541*0%,IF(AA541="국비30%, 시도비70%",N541*70%,IF(AA541="국비30%, 시도비20%, 시군구비50%",N541*20%,IF(AA541="국비50%, 시도비50%",N541*50%,IF(AA541="시도비50%, 시군구비50%",N541*50%,IF(AA541="국비30%, 시도비35%, 시군구비35%",N541*35%))))))))</f>
        <v>16000</v>
      </c>
      <c r="S541" s="267">
        <f>IF(AA541="국비100%",N541*0%,IF(AA541="시도비100%",N541*0%,IF(AA541="시군구비100%",N541*100%,IF(AA541="국비30%, 시도비70%",N541*0%,IF(AA541="국비30%, 시도비20%, 시군구비50%",N541*50%,IF(AA541="국비50%, 시도비50%",N541*0%,IF(AA541="시도비50%, 시군구비50%",N541*50%,IF(AA541="국비30%, 시도비35%, 시군구비35%",N541*35%))))))))</f>
        <v>40000</v>
      </c>
      <c r="T541" s="267">
        <f>IF(AA541="기타보조금",N541*100%,N541*0%)</f>
        <v>0</v>
      </c>
      <c r="U541" s="267">
        <f>SUM(Q541:T541)</f>
        <v>80000</v>
      </c>
      <c r="V541" s="267">
        <f>IF(AA541="자부담",N541*100%,N541*0%)</f>
        <v>0</v>
      </c>
      <c r="W541" s="267">
        <f>IF(AA541="후원금",N541*100%,N541*0%)</f>
        <v>0</v>
      </c>
      <c r="X541" s="267">
        <f>IF(AA541="수익사업",N541*100%,N541*0%)</f>
        <v>0</v>
      </c>
      <c r="Y541" s="755">
        <f>SUM(U541:X541)</f>
        <v>80000</v>
      </c>
      <c r="Z541" s="274" t="s">
        <v>443</v>
      </c>
      <c r="AA541" s="268" t="s">
        <v>597</v>
      </c>
      <c r="AB541" s="274" t="s">
        <v>23</v>
      </c>
      <c r="AC541" s="257" t="s">
        <v>637</v>
      </c>
    </row>
    <row r="542" spans="1:29" ht="20.100000000000001" customHeight="1" x14ac:dyDescent="0.15">
      <c r="A542" s="783"/>
      <c r="B542" s="783"/>
      <c r="C542" s="783"/>
      <c r="D542" s="267"/>
      <c r="E542" s="267"/>
      <c r="F542" s="267"/>
      <c r="G542" s="155"/>
      <c r="H542" s="644">
        <v>6943</v>
      </c>
      <c r="I542" s="643" t="s">
        <v>22</v>
      </c>
      <c r="J542" s="641">
        <v>4</v>
      </c>
      <c r="K542" s="643" t="s">
        <v>22</v>
      </c>
      <c r="L542" s="646">
        <v>10</v>
      </c>
      <c r="M542" s="623" t="s">
        <v>24</v>
      </c>
      <c r="N542" s="644">
        <f>SUM(H542*J542*L542)</f>
        <v>277720</v>
      </c>
      <c r="O542" s="277">
        <v>277720</v>
      </c>
      <c r="P542" s="267">
        <f>N542-O542</f>
        <v>0</v>
      </c>
      <c r="Q542" s="267">
        <f>IF(AA542="국비100%",N542*100%,IF(AA542="시도비100%",N542*0%,IF(AA542="시군구비100%",N542*0%,IF(AA542="국비30%, 시도비70%",N542*30%,IF(AA542="국비30%, 시도비20%, 시군구비50%",N542*30%,IF(AA542="국비50%, 시도비50%",N542*50%,IF(AA542="시도비50%, 시군구비50%",N542*0%,IF(AA542="국비30%, 시도비35%, 시군구비35%",N542*30%))))))))</f>
        <v>83316</v>
      </c>
      <c r="R542" s="267">
        <f>IF(AA542="국비100%",N542*0%,IF(AA542="시도비100%",N542*100%,IF(AA542="시군구비100%",N542*0%,IF(AA542="국비30%, 시도비70%",N542*70%,IF(AA542="국비30%, 시도비20%, 시군구비50%",N542*20%,IF(AA542="국비50%, 시도비50%",N542*50%,IF(AA542="시도비50%, 시군구비50%",N542*50%,IF(AA542="국비30%, 시도비35%, 시군구비35%",N542*35%))))))))</f>
        <v>55544</v>
      </c>
      <c r="S542" s="267">
        <f>IF(AA542="국비100%",N542*0%,IF(AA542="시도비100%",N542*0%,IF(AA542="시군구비100%",N542*100%,IF(AA542="국비30%, 시도비70%",N542*0%,IF(AA542="국비30%, 시도비20%, 시군구비50%",N542*50%,IF(AA542="국비50%, 시도비50%",N542*0%,IF(AA542="시도비50%, 시군구비50%",N542*50%,IF(AA542="국비30%, 시도비35%, 시군구비35%",N542*35%))))))))</f>
        <v>138860</v>
      </c>
      <c r="T542" s="267">
        <f>IF(AA542="기타보조금",N542*100%,N542*0%)</f>
        <v>0</v>
      </c>
      <c r="U542" s="267">
        <f>SUM(Q542:T542)</f>
        <v>277720</v>
      </c>
      <c r="V542" s="267">
        <f>IF(AA542="자부담",N542*100%,N542*0%)</f>
        <v>0</v>
      </c>
      <c r="W542" s="267">
        <f>IF(AA542="후원금",N542*100%,N542*0%)</f>
        <v>0</v>
      </c>
      <c r="X542" s="267">
        <f>IF(AA542="수익사업",N542*100%,N542*0%)</f>
        <v>0</v>
      </c>
      <c r="Y542" s="755">
        <f>SUM(U542:X542)</f>
        <v>277720</v>
      </c>
      <c r="Z542" s="274" t="s">
        <v>443</v>
      </c>
      <c r="AA542" s="268" t="s">
        <v>597</v>
      </c>
      <c r="AB542" s="274" t="s">
        <v>23</v>
      </c>
      <c r="AC542" s="257" t="s">
        <v>637</v>
      </c>
    </row>
    <row r="543" spans="1:29" ht="20.100000000000001" customHeight="1" x14ac:dyDescent="0.15">
      <c r="A543" s="783"/>
      <c r="B543" s="783"/>
      <c r="C543" s="783"/>
      <c r="D543" s="267"/>
      <c r="E543" s="267"/>
      <c r="F543" s="267"/>
      <c r="G543" s="155" t="s">
        <v>257</v>
      </c>
      <c r="H543" s="644">
        <v>4000</v>
      </c>
      <c r="I543" s="643" t="s">
        <v>22</v>
      </c>
      <c r="J543" s="641">
        <v>1</v>
      </c>
      <c r="K543" s="643" t="s">
        <v>22</v>
      </c>
      <c r="L543" s="646">
        <v>4</v>
      </c>
      <c r="M543" s="623" t="s">
        <v>24</v>
      </c>
      <c r="N543" s="644">
        <f>SUM(H543*J543*L543)</f>
        <v>16000</v>
      </c>
      <c r="O543" s="277">
        <v>16000</v>
      </c>
      <c r="P543" s="267">
        <f>N543-O543</f>
        <v>0</v>
      </c>
      <c r="Q543" s="267">
        <f>IF(AA543="국비100%",N543*100%,IF(AA543="시도비100%",N543*0%,IF(AA543="시군구비100%",N543*0%,IF(AA543="국비30%, 시도비70%",N543*30%,IF(AA543="국비30%, 시도비20%, 시군구비50%",N543*30%,IF(AA543="국비50%, 시도비50%",N543*50%,IF(AA543="시도비50%, 시군구비50%",N543*0%,IF(AA543="국비30%, 시도비35%, 시군구비35%",N543*30%))))))))</f>
        <v>4800</v>
      </c>
      <c r="R543" s="267">
        <f>IF(AA543="국비100%",N543*0%,IF(AA543="시도비100%",N543*100%,IF(AA543="시군구비100%",N543*0%,IF(AA543="국비30%, 시도비70%",N543*70%,IF(AA543="국비30%, 시도비20%, 시군구비50%",N543*20%,IF(AA543="국비50%, 시도비50%",N543*50%,IF(AA543="시도비50%, 시군구비50%",N543*50%,IF(AA543="국비30%, 시도비35%, 시군구비35%",N543*35%))))))))</f>
        <v>3200</v>
      </c>
      <c r="S543" s="267">
        <f>IF(AA543="국비100%",N543*0%,IF(AA543="시도비100%",N543*0%,IF(AA543="시군구비100%",N543*100%,IF(AA543="국비30%, 시도비70%",N543*0%,IF(AA543="국비30%, 시도비20%, 시군구비50%",N543*50%,IF(AA543="국비50%, 시도비50%",N543*0%,IF(AA543="시도비50%, 시군구비50%",N543*50%,IF(AA543="국비30%, 시도비35%, 시군구비35%",N543*35%))))))))</f>
        <v>8000</v>
      </c>
      <c r="T543" s="267">
        <f>IF(AA543="기타보조금",N543*100%,N543*0%)</f>
        <v>0</v>
      </c>
      <c r="U543" s="267">
        <f>SUM(Q543:T543)</f>
        <v>16000</v>
      </c>
      <c r="V543" s="267">
        <f>IF(AA543="자부담",N543*100%,N543*0%)</f>
        <v>0</v>
      </c>
      <c r="W543" s="267">
        <f>IF(AA543="후원금",N543*100%,N543*0%)</f>
        <v>0</v>
      </c>
      <c r="X543" s="267">
        <f>IF(AA543="수익사업",N543*100%,N543*0%)</f>
        <v>0</v>
      </c>
      <c r="Y543" s="755">
        <f>SUM(U543:X543)</f>
        <v>16000</v>
      </c>
      <c r="Z543" s="274" t="s">
        <v>443</v>
      </c>
      <c r="AA543" s="268" t="s">
        <v>597</v>
      </c>
      <c r="AB543" s="274" t="s">
        <v>23</v>
      </c>
      <c r="AC543" s="257" t="s">
        <v>637</v>
      </c>
    </row>
    <row r="544" spans="1:29" ht="20.100000000000001" customHeight="1" x14ac:dyDescent="0.15">
      <c r="A544" s="783"/>
      <c r="B544" s="783"/>
      <c r="C544" s="779" t="s">
        <v>553</v>
      </c>
      <c r="D544" s="293">
        <f>SUM(N545:N608)</f>
        <v>27768247</v>
      </c>
      <c r="E544" s="293">
        <v>21656950</v>
      </c>
      <c r="F544" s="293">
        <f>SUM(D544-E544)</f>
        <v>6111297</v>
      </c>
      <c r="G544" s="292"/>
      <c r="H544" s="290"/>
      <c r="I544" s="290"/>
      <c r="J544" s="290"/>
      <c r="K544" s="290"/>
      <c r="L544" s="290"/>
      <c r="M544" s="290"/>
      <c r="N544" s="289"/>
      <c r="O544" s="293">
        <f t="shared" ref="O544:Y544" si="216">SUM(O545:O608)</f>
        <v>21565387</v>
      </c>
      <c r="P544" s="293">
        <f t="shared" si="216"/>
        <v>6202860</v>
      </c>
      <c r="Q544" s="293">
        <f t="shared" si="216"/>
        <v>8330474.0999999996</v>
      </c>
      <c r="R544" s="293">
        <f t="shared" si="216"/>
        <v>11079649.4</v>
      </c>
      <c r="S544" s="293">
        <f t="shared" si="216"/>
        <v>8358123.5</v>
      </c>
      <c r="T544" s="293">
        <f t="shared" si="216"/>
        <v>0</v>
      </c>
      <c r="U544" s="293">
        <f t="shared" si="216"/>
        <v>27768247</v>
      </c>
      <c r="V544" s="293">
        <f t="shared" si="216"/>
        <v>0</v>
      </c>
      <c r="W544" s="293">
        <f t="shared" si="216"/>
        <v>0</v>
      </c>
      <c r="X544" s="293">
        <f t="shared" si="216"/>
        <v>0</v>
      </c>
      <c r="Y544" s="293">
        <f t="shared" si="216"/>
        <v>27768247</v>
      </c>
      <c r="Z544" s="287"/>
      <c r="AA544" s="287"/>
      <c r="AB544" s="287"/>
      <c r="AC544" s="627"/>
    </row>
    <row r="545" spans="1:29" ht="20.100000000000001" customHeight="1" x14ac:dyDescent="0.15">
      <c r="A545" s="785"/>
      <c r="B545" s="785"/>
      <c r="C545" s="785"/>
      <c r="D545" s="320"/>
      <c r="E545" s="320"/>
      <c r="F545" s="320"/>
      <c r="G545" s="601" t="s">
        <v>235</v>
      </c>
      <c r="H545" s="384"/>
      <c r="I545" s="383"/>
      <c r="J545" s="349"/>
      <c r="K545" s="383"/>
      <c r="L545" s="357"/>
      <c r="M545" s="247"/>
      <c r="N545" s="382"/>
      <c r="O545" s="355"/>
      <c r="P545" s="355"/>
      <c r="Q545" s="320"/>
      <c r="R545" s="320"/>
      <c r="S545" s="320"/>
      <c r="T545" s="320"/>
      <c r="U545" s="320"/>
      <c r="V545" s="320"/>
      <c r="W545" s="320"/>
      <c r="X545" s="320"/>
      <c r="Y545" s="755"/>
      <c r="Z545" s="274"/>
      <c r="AA545" s="268"/>
      <c r="AB545" s="274"/>
    </row>
    <row r="546" spans="1:29" ht="20.100000000000001" customHeight="1" x14ac:dyDescent="0.15">
      <c r="A546" s="784"/>
      <c r="B546" s="784"/>
      <c r="C546" s="784"/>
      <c r="D546" s="286"/>
      <c r="E546" s="286"/>
      <c r="F546" s="286"/>
      <c r="G546" s="602" t="s">
        <v>770</v>
      </c>
      <c r="H546" s="162"/>
      <c r="I546" s="163"/>
      <c r="J546" s="173"/>
      <c r="K546" s="163"/>
      <c r="L546" s="598"/>
      <c r="M546" s="164"/>
      <c r="N546" s="561"/>
      <c r="O546" s="352"/>
      <c r="P546" s="352"/>
      <c r="Q546" s="286"/>
      <c r="R546" s="286"/>
      <c r="S546" s="286"/>
      <c r="T546" s="286"/>
      <c r="U546" s="286"/>
      <c r="V546" s="286"/>
      <c r="W546" s="286"/>
      <c r="X546" s="286"/>
      <c r="Y546" s="755"/>
      <c r="Z546" s="274"/>
      <c r="AA546" s="268"/>
      <c r="AB546" s="274"/>
    </row>
    <row r="547" spans="1:29" ht="20.100000000000001" customHeight="1" x14ac:dyDescent="0.15">
      <c r="A547" s="783"/>
      <c r="B547" s="783"/>
      <c r="C547" s="783"/>
      <c r="D547" s="267"/>
      <c r="E547" s="267"/>
      <c r="F547" s="267"/>
      <c r="G547" s="721" t="s">
        <v>252</v>
      </c>
      <c r="H547" s="679">
        <v>7670.45</v>
      </c>
      <c r="I547" s="719" t="s">
        <v>22</v>
      </c>
      <c r="J547" s="678">
        <v>1</v>
      </c>
      <c r="K547" s="719" t="s">
        <v>22</v>
      </c>
      <c r="L547" s="676">
        <v>220</v>
      </c>
      <c r="M547" s="718" t="s">
        <v>24</v>
      </c>
      <c r="N547" s="708">
        <f>ROUNDUP(H547*J547*L547,-1)</f>
        <v>1687500</v>
      </c>
      <c r="O547" s="276"/>
      <c r="P547" s="276">
        <f>N547-O547</f>
        <v>1687500</v>
      </c>
      <c r="Q547" s="267">
        <f>IF(AA547="국비100%",N547*100%,IF(AA547="시도비100%",N547*0%,IF(AA547="시군구비100%",N547*0%,IF(AA547="국비30%, 시도비70%",N547*30%,IF(AA547="국비30%, 시도비20%, 시군구비50%",N547*30%,IF(AA547="국비50%, 시도비50%",N547*50%,IF(AA547="시도비50%, 시군구비50%",N547*0%,IF(AA547="국비30%, 시도비35%, 시군구비35%",N547*30%))))))))</f>
        <v>506250</v>
      </c>
      <c r="R547" s="267">
        <f>IF(AA547="국비100%",N547*0%,IF(AA547="시도비100%",N547*100%,IF(AA547="시군구비100%",N547*0%,IF(AA547="국비30%, 시도비70%",N547*70%,IF(AA547="국비30%, 시도비20%, 시군구비50%",N547*20%,IF(AA547="국비50%, 시도비50%",N547*50%,IF(AA547="시도비50%, 시군구비50%",N547*50%,IF(AA547="국비30%, 시도비35%, 시군구비35%",N547*35%))))))))</f>
        <v>337500</v>
      </c>
      <c r="S547" s="267">
        <f>IF(AA547="국비100%",N547*0%,IF(AA547="시도비100%",N547*0%,IF(AA547="시군구비100%",N547*100%,IF(AA547="국비30%, 시도비70%",N547*0%,IF(AA547="국비30%, 시도비20%, 시군구비50%",N547*50%,IF(AA547="국비50%, 시도비50%",N547*0%,IF(AA547="시도비50%, 시군구비50%",N547*50%,IF(AA547="국비30%, 시도비35%, 시군구비35%",N547*35%))))))))</f>
        <v>843750</v>
      </c>
      <c r="T547" s="267">
        <f>IF(AA547="기타보조금",N547*100%,N547*0%)</f>
        <v>0</v>
      </c>
      <c r="U547" s="267">
        <f>SUM(Q547:T547)</f>
        <v>1687500</v>
      </c>
      <c r="V547" s="267">
        <f>IF(AA547="자부담",N547*100%,N547*0%)</f>
        <v>0</v>
      </c>
      <c r="W547" s="267">
        <f>IF(AA547="후원금",N547*100%,N547*0%)</f>
        <v>0</v>
      </c>
      <c r="X547" s="267">
        <f>IF(AA547="수익사업",N547*100%,N547*0%)</f>
        <v>0</v>
      </c>
      <c r="Y547" s="755">
        <f>SUM(U547:X547)</f>
        <v>1687500</v>
      </c>
      <c r="Z547" s="274" t="s">
        <v>443</v>
      </c>
      <c r="AA547" s="268" t="s">
        <v>597</v>
      </c>
      <c r="AB547" s="274" t="s">
        <v>23</v>
      </c>
      <c r="AC547" s="257" t="s">
        <v>637</v>
      </c>
    </row>
    <row r="548" spans="1:29" ht="20.100000000000001" customHeight="1" x14ac:dyDescent="0.15">
      <c r="A548" s="783"/>
      <c r="B548" s="783"/>
      <c r="C548" s="783"/>
      <c r="D548" s="267"/>
      <c r="E548" s="267"/>
      <c r="F548" s="267"/>
      <c r="G548" s="721" t="s">
        <v>610</v>
      </c>
      <c r="H548" s="679">
        <v>1420.45</v>
      </c>
      <c r="I548" s="719" t="s">
        <v>22</v>
      </c>
      <c r="J548" s="678">
        <v>1</v>
      </c>
      <c r="K548" s="719" t="s">
        <v>22</v>
      </c>
      <c r="L548" s="676">
        <v>220</v>
      </c>
      <c r="M548" s="718" t="s">
        <v>24</v>
      </c>
      <c r="N548" s="708">
        <f>ROUNDUP(H548*J548*L548,-1)</f>
        <v>312500</v>
      </c>
      <c r="O548" s="276"/>
      <c r="P548" s="276">
        <f>N548-O548</f>
        <v>312500</v>
      </c>
      <c r="Q548" s="267">
        <f>IF(AA548="국비100%",N548*100%,IF(AA548="시도비100%",N548*0%,IF(AA548="시군구비100%",N548*0%,IF(AA548="국비30%, 시도비70%",N548*30%,IF(AA548="국비30%, 시도비20%, 시군구비50%",N548*30%,IF(AA548="국비50%, 시도비50%",N548*50%,IF(AA548="시도비50%, 시군구비50%",N548*0%,IF(AA548="국비30%, 시도비35%, 시군구비35%",N548*30%))))))))</f>
        <v>93750</v>
      </c>
      <c r="R548" s="267">
        <f>IF(AA548="국비100%",N548*0%,IF(AA548="시도비100%",N548*100%,IF(AA548="시군구비100%",N548*0%,IF(AA548="국비30%, 시도비70%",N548*70%,IF(AA548="국비30%, 시도비20%, 시군구비50%",N548*20%,IF(AA548="국비50%, 시도비50%",N548*50%,IF(AA548="시도비50%, 시군구비50%",N548*50%,IF(AA548="국비30%, 시도비35%, 시군구비35%",N548*35%))))))))</f>
        <v>62500</v>
      </c>
      <c r="S548" s="267">
        <f>IF(AA548="국비100%",N548*0%,IF(AA548="시도비100%",N548*0%,IF(AA548="시군구비100%",N548*100%,IF(AA548="국비30%, 시도비70%",N548*0%,IF(AA548="국비30%, 시도비20%, 시군구비50%",N548*50%,IF(AA548="국비50%, 시도비50%",N548*0%,IF(AA548="시도비50%, 시군구비50%",N548*50%,IF(AA548="국비30%, 시도비35%, 시군구비35%",N548*35%))))))))</f>
        <v>156250</v>
      </c>
      <c r="T548" s="267">
        <f>IF(AA548="기타보조금",N548*100%,N548*0%)</f>
        <v>0</v>
      </c>
      <c r="U548" s="267">
        <f>SUM(Q548:T548)</f>
        <v>312500</v>
      </c>
      <c r="V548" s="267">
        <f>IF(AA548="자부담",N548*100%,N548*0%)</f>
        <v>0</v>
      </c>
      <c r="W548" s="267">
        <f>IF(AA548="후원금",N548*100%,N548*0%)</f>
        <v>0</v>
      </c>
      <c r="X548" s="267">
        <f>IF(AA548="수익사업",N548*100%,N548*0%)</f>
        <v>0</v>
      </c>
      <c r="Y548" s="755">
        <f>SUM(U548:X548)</f>
        <v>312500</v>
      </c>
      <c r="Z548" s="274" t="s">
        <v>443</v>
      </c>
      <c r="AA548" s="268" t="s">
        <v>597</v>
      </c>
      <c r="AB548" s="274" t="s">
        <v>23</v>
      </c>
      <c r="AC548" s="257" t="s">
        <v>637</v>
      </c>
    </row>
    <row r="549" spans="1:29" ht="20.100000000000001" customHeight="1" x14ac:dyDescent="0.15">
      <c r="A549" s="783"/>
      <c r="B549" s="783"/>
      <c r="C549" s="783"/>
      <c r="D549" s="267"/>
      <c r="E549" s="267"/>
      <c r="F549" s="267"/>
      <c r="G549" s="647" t="s">
        <v>771</v>
      </c>
      <c r="H549" s="644"/>
      <c r="I549" s="643"/>
      <c r="J549" s="641"/>
      <c r="K549" s="643"/>
      <c r="L549" s="646"/>
      <c r="M549" s="623"/>
      <c r="N549" s="319"/>
      <c r="O549" s="276"/>
      <c r="P549" s="276"/>
      <c r="Q549" s="267"/>
      <c r="R549" s="267"/>
      <c r="S549" s="267"/>
      <c r="T549" s="267"/>
      <c r="U549" s="267"/>
      <c r="V549" s="267"/>
      <c r="W549" s="267"/>
      <c r="X549" s="267"/>
      <c r="Y549" s="755"/>
      <c r="Z549" s="274"/>
      <c r="AA549" s="268"/>
      <c r="AB549" s="274"/>
    </row>
    <row r="550" spans="1:29" ht="20.100000000000001" customHeight="1" x14ac:dyDescent="0.15">
      <c r="A550" s="783"/>
      <c r="B550" s="783"/>
      <c r="C550" s="783"/>
      <c r="D550" s="267"/>
      <c r="E550" s="267"/>
      <c r="F550" s="267"/>
      <c r="G550" s="647" t="s">
        <v>574</v>
      </c>
      <c r="H550" s="644">
        <v>561000</v>
      </c>
      <c r="I550" s="643" t="s">
        <v>22</v>
      </c>
      <c r="J550" s="641">
        <v>1</v>
      </c>
      <c r="K550" s="643"/>
      <c r="L550" s="646"/>
      <c r="M550" s="623" t="s">
        <v>24</v>
      </c>
      <c r="N550" s="319">
        <f>SUM(H550*J550)</f>
        <v>561000</v>
      </c>
      <c r="O550" s="276">
        <v>561000</v>
      </c>
      <c r="P550" s="276">
        <f>N550-O550</f>
        <v>0</v>
      </c>
      <c r="Q550" s="267">
        <f>IF(AA550="국비100%",N550*100%,IF(AA550="시도비100%",N550*0%,IF(AA550="시군구비100%",N550*0%,IF(AA550="국비30%, 시도비70%",N550*30%,IF(AA550="국비30%, 시도비20%, 시군구비50%",N550*30%,IF(AA550="국비50%, 시도비50%",N550*50%,IF(AA550="시도비50%, 시군구비50%",N550*0%,IF(AA550="국비30%, 시도비35%, 시군구비35%",N550*30%))))))))</f>
        <v>168300</v>
      </c>
      <c r="R550" s="267">
        <f>IF(AA550="국비100%",N550*0%,IF(AA550="시도비100%",N550*100%,IF(AA550="시군구비100%",N550*0%,IF(AA550="국비30%, 시도비70%",N550*70%,IF(AA550="국비30%, 시도비20%, 시군구비50%",N550*20%,IF(AA550="국비50%, 시도비50%",N550*50%,IF(AA550="시도비50%, 시군구비50%",N550*50%,IF(AA550="국비30%, 시도비35%, 시군구비35%",N550*35%))))))))</f>
        <v>112200</v>
      </c>
      <c r="S550" s="267">
        <f>IF(AA550="국비100%",N550*0%,IF(AA550="시도비100%",N550*0%,IF(AA550="시군구비100%",N550*100%,IF(AA550="국비30%, 시도비70%",N550*0%,IF(AA550="국비30%, 시도비20%, 시군구비50%",N550*50%,IF(AA550="국비50%, 시도비50%",N550*0%,IF(AA550="시도비50%, 시군구비50%",N550*50%,IF(AA550="국비30%, 시도비35%, 시군구비35%",N550*35%))))))))</f>
        <v>280500</v>
      </c>
      <c r="T550" s="267">
        <f>IF(AA550="기타보조금",N550*100%,N550*0%)</f>
        <v>0</v>
      </c>
      <c r="U550" s="267">
        <f>SUM(Q550:T550)</f>
        <v>561000</v>
      </c>
      <c r="V550" s="267">
        <f>IF(AA550="자부담",N550*100%,N550*0%)</f>
        <v>0</v>
      </c>
      <c r="W550" s="267">
        <f>IF(AA550="후원금",N550*100%,N550*0%)</f>
        <v>0</v>
      </c>
      <c r="X550" s="267">
        <f>IF(AA550="수익사업",N550*100%,N550*0%)</f>
        <v>0</v>
      </c>
      <c r="Y550" s="755">
        <f>SUM(U550:X550)</f>
        <v>561000</v>
      </c>
      <c r="Z550" s="274" t="s">
        <v>443</v>
      </c>
      <c r="AA550" s="268" t="s">
        <v>597</v>
      </c>
      <c r="AB550" s="274" t="s">
        <v>23</v>
      </c>
      <c r="AC550" s="257" t="s">
        <v>637</v>
      </c>
    </row>
    <row r="551" spans="1:29" ht="20.100000000000001" customHeight="1" x14ac:dyDescent="0.15">
      <c r="A551" s="783"/>
      <c r="B551" s="783"/>
      <c r="C551" s="783"/>
      <c r="D551" s="267"/>
      <c r="E551" s="267"/>
      <c r="F551" s="267"/>
      <c r="G551" s="647" t="s">
        <v>41</v>
      </c>
      <c r="H551" s="644">
        <v>101750</v>
      </c>
      <c r="I551" s="643" t="s">
        <v>22</v>
      </c>
      <c r="J551" s="641">
        <v>2</v>
      </c>
      <c r="K551" s="643"/>
      <c r="L551" s="646"/>
      <c r="M551" s="623" t="s">
        <v>24</v>
      </c>
      <c r="N551" s="319">
        <f>SUM(H551*J551)</f>
        <v>203500</v>
      </c>
      <c r="O551" s="276">
        <v>203500</v>
      </c>
      <c r="P551" s="276">
        <f>N551-O551</f>
        <v>0</v>
      </c>
      <c r="Q551" s="267">
        <f>IF(AA551="국비100%",N551*100%,IF(AA551="시도비100%",N551*0%,IF(AA551="시군구비100%",N551*0%,IF(AA551="국비30%, 시도비70%",N551*30%,IF(AA551="국비30%, 시도비20%, 시군구비50%",N551*30%,IF(AA551="국비50%, 시도비50%",N551*50%,IF(AA551="시도비50%, 시군구비50%",N551*0%,IF(AA551="국비30%, 시도비35%, 시군구비35%",N551*30%))))))))</f>
        <v>61050</v>
      </c>
      <c r="R551" s="267">
        <f>IF(AA551="국비100%",N551*0%,IF(AA551="시도비100%",N551*100%,IF(AA551="시군구비100%",N551*0%,IF(AA551="국비30%, 시도비70%",N551*70%,IF(AA551="국비30%, 시도비20%, 시군구비50%",N551*20%,IF(AA551="국비50%, 시도비50%",N551*50%,IF(AA551="시도비50%, 시군구비50%",N551*50%,IF(AA551="국비30%, 시도비35%, 시군구비35%",N551*35%))))))))</f>
        <v>40700</v>
      </c>
      <c r="S551" s="267">
        <f>IF(AA551="국비100%",N551*0%,IF(AA551="시도비100%",N551*0%,IF(AA551="시군구비100%",N551*100%,IF(AA551="국비30%, 시도비70%",N551*0%,IF(AA551="국비30%, 시도비20%, 시군구비50%",N551*50%,IF(AA551="국비50%, 시도비50%",N551*0%,IF(AA551="시도비50%, 시군구비50%",N551*50%,IF(AA551="국비30%, 시도비35%, 시군구비35%",N551*35%))))))))</f>
        <v>101750</v>
      </c>
      <c r="T551" s="267">
        <f>IF(AA551="기타보조금",N551*100%,N551*0%)</f>
        <v>0</v>
      </c>
      <c r="U551" s="267">
        <f>SUM(Q551:T551)</f>
        <v>203500</v>
      </c>
      <c r="V551" s="267">
        <f>IF(AA551="자부담",N551*100%,N551*0%)</f>
        <v>0</v>
      </c>
      <c r="W551" s="267">
        <f>IF(AA551="후원금",N551*100%,N551*0%)</f>
        <v>0</v>
      </c>
      <c r="X551" s="267">
        <f>IF(AA551="수익사업",N551*100%,N551*0%)</f>
        <v>0</v>
      </c>
      <c r="Y551" s="755">
        <f>SUM(U551:X551)</f>
        <v>203500</v>
      </c>
      <c r="Z551" s="274" t="s">
        <v>443</v>
      </c>
      <c r="AA551" s="268" t="s">
        <v>597</v>
      </c>
      <c r="AB551" s="274" t="s">
        <v>23</v>
      </c>
      <c r="AC551" s="257" t="s">
        <v>637</v>
      </c>
    </row>
    <row r="552" spans="1:29" ht="20.100000000000001" customHeight="1" x14ac:dyDescent="0.15">
      <c r="A552" s="783"/>
      <c r="B552" s="783"/>
      <c r="C552" s="783"/>
      <c r="D552" s="267"/>
      <c r="E552" s="267"/>
      <c r="F552" s="267"/>
      <c r="G552" s="647" t="s">
        <v>603</v>
      </c>
      <c r="H552" s="644"/>
      <c r="I552" s="643"/>
      <c r="J552" s="641"/>
      <c r="K552" s="643"/>
      <c r="L552" s="646"/>
      <c r="M552" s="623"/>
      <c r="N552" s="319"/>
      <c r="O552" s="276"/>
      <c r="P552" s="276"/>
      <c r="Q552" s="267"/>
      <c r="R552" s="267"/>
      <c r="S552" s="267"/>
      <c r="T552" s="267"/>
      <c r="U552" s="267"/>
      <c r="V552" s="267"/>
      <c r="W552" s="267"/>
      <c r="X552" s="267"/>
      <c r="Y552" s="755"/>
      <c r="Z552" s="274"/>
      <c r="AA552" s="268"/>
      <c r="AB552" s="274"/>
    </row>
    <row r="553" spans="1:29" ht="20.100000000000001" customHeight="1" x14ac:dyDescent="0.15">
      <c r="A553" s="783"/>
      <c r="B553" s="783"/>
      <c r="C553" s="783"/>
      <c r="D553" s="267"/>
      <c r="E553" s="267"/>
      <c r="F553" s="267"/>
      <c r="G553" s="647" t="s">
        <v>198</v>
      </c>
      <c r="H553" s="644">
        <v>1474300</v>
      </c>
      <c r="I553" s="643" t="s">
        <v>22</v>
      </c>
      <c r="J553" s="641">
        <v>1</v>
      </c>
      <c r="K553" s="643"/>
      <c r="L553" s="646"/>
      <c r="M553" s="623" t="s">
        <v>24</v>
      </c>
      <c r="N553" s="319">
        <f>SUM(H553*J553)</f>
        <v>1474300</v>
      </c>
      <c r="O553" s="276">
        <v>1474300</v>
      </c>
      <c r="P553" s="276">
        <f t="shared" ref="P553:P561" si="217">N553-O553</f>
        <v>0</v>
      </c>
      <c r="Q553" s="267">
        <f t="shared" ref="Q553:Q561" si="218">IF(AA553="국비100%",N553*100%,IF(AA553="시도비100%",N553*0%,IF(AA553="시군구비100%",N553*0%,IF(AA553="국비30%, 시도비70%",N553*30%,IF(AA553="국비30%, 시도비20%, 시군구비50%",N553*30%,IF(AA553="국비50%, 시도비50%",N553*50%,IF(AA553="시도비50%, 시군구비50%",N553*0%,IF(AA553="국비30%, 시도비35%, 시군구비35%",N553*30%))))))))</f>
        <v>442290</v>
      </c>
      <c r="R553" s="267">
        <f t="shared" ref="R553:R561" si="219">IF(AA553="국비100%",N553*0%,IF(AA553="시도비100%",N553*100%,IF(AA553="시군구비100%",N553*0%,IF(AA553="국비30%, 시도비70%",N553*70%,IF(AA553="국비30%, 시도비20%, 시군구비50%",N553*20%,IF(AA553="국비50%, 시도비50%",N553*50%,IF(AA553="시도비50%, 시군구비50%",N553*50%,IF(AA553="국비30%, 시도비35%, 시군구비35%",N553*35%))))))))</f>
        <v>294860</v>
      </c>
      <c r="S553" s="267">
        <f t="shared" ref="S553:S561" si="220">IF(AA553="국비100%",N553*0%,IF(AA553="시도비100%",N553*0%,IF(AA553="시군구비100%",N553*100%,IF(AA553="국비30%, 시도비70%",N553*0%,IF(AA553="국비30%, 시도비20%, 시군구비50%",N553*50%,IF(AA553="국비50%, 시도비50%",N553*0%,IF(AA553="시도비50%, 시군구비50%",N553*50%,IF(AA553="국비30%, 시도비35%, 시군구비35%",N553*35%))))))))</f>
        <v>737150</v>
      </c>
      <c r="T553" s="267">
        <f t="shared" ref="T553:T561" si="221">IF(AA553="기타보조금",N553*100%,N553*0%)</f>
        <v>0</v>
      </c>
      <c r="U553" s="267">
        <f t="shared" ref="U553:U561" si="222">SUM(Q553:T553)</f>
        <v>1474300</v>
      </c>
      <c r="V553" s="267">
        <f t="shared" ref="V553:V561" si="223">IF(AA553="자부담",N553*100%,N553*0%)</f>
        <v>0</v>
      </c>
      <c r="W553" s="267">
        <f t="shared" ref="W553:W561" si="224">IF(AA553="후원금",N553*100%,N553*0%)</f>
        <v>0</v>
      </c>
      <c r="X553" s="267">
        <f t="shared" ref="X553:X561" si="225">IF(AA553="수익사업",N553*100%,N553*0%)</f>
        <v>0</v>
      </c>
      <c r="Y553" s="755">
        <f t="shared" ref="Y553:Y561" si="226">SUM(U553:X553)</f>
        <v>1474300</v>
      </c>
      <c r="Z553" s="274" t="s">
        <v>443</v>
      </c>
      <c r="AA553" s="268" t="s">
        <v>597</v>
      </c>
      <c r="AB553" s="274" t="s">
        <v>23</v>
      </c>
      <c r="AC553" s="257" t="s">
        <v>637</v>
      </c>
    </row>
    <row r="554" spans="1:29" ht="20.100000000000001" customHeight="1" x14ac:dyDescent="0.15">
      <c r="A554" s="783"/>
      <c r="B554" s="783"/>
      <c r="C554" s="783"/>
      <c r="D554" s="267"/>
      <c r="E554" s="267"/>
      <c r="F554" s="267"/>
      <c r="G554" s="647" t="s">
        <v>187</v>
      </c>
      <c r="H554" s="644">
        <v>5409.8</v>
      </c>
      <c r="I554" s="643" t="s">
        <v>22</v>
      </c>
      <c r="J554" s="641">
        <v>1</v>
      </c>
      <c r="K554" s="643" t="s">
        <v>22</v>
      </c>
      <c r="L554" s="646">
        <v>102</v>
      </c>
      <c r="M554" s="623" t="s">
        <v>24</v>
      </c>
      <c r="N554" s="319">
        <f>ROUNDUP(H554*J554*L554,-1)</f>
        <v>551800</v>
      </c>
      <c r="O554" s="276">
        <v>551800</v>
      </c>
      <c r="P554" s="276">
        <f t="shared" si="217"/>
        <v>0</v>
      </c>
      <c r="Q554" s="267">
        <f t="shared" si="218"/>
        <v>165540</v>
      </c>
      <c r="R554" s="267">
        <f t="shared" si="219"/>
        <v>110360</v>
      </c>
      <c r="S554" s="267">
        <f t="shared" si="220"/>
        <v>275900</v>
      </c>
      <c r="T554" s="267">
        <f t="shared" si="221"/>
        <v>0</v>
      </c>
      <c r="U554" s="267">
        <f t="shared" si="222"/>
        <v>551800</v>
      </c>
      <c r="V554" s="267">
        <f t="shared" si="223"/>
        <v>0</v>
      </c>
      <c r="W554" s="267">
        <f t="shared" si="224"/>
        <v>0</v>
      </c>
      <c r="X554" s="267">
        <f t="shared" si="225"/>
        <v>0</v>
      </c>
      <c r="Y554" s="755">
        <f t="shared" si="226"/>
        <v>551800</v>
      </c>
      <c r="Z554" s="274" t="s">
        <v>443</v>
      </c>
      <c r="AA554" s="268" t="s">
        <v>597</v>
      </c>
      <c r="AB554" s="274" t="s">
        <v>23</v>
      </c>
      <c r="AC554" s="257" t="s">
        <v>637</v>
      </c>
    </row>
    <row r="555" spans="1:29" ht="20.100000000000001" customHeight="1" x14ac:dyDescent="0.15">
      <c r="A555" s="783"/>
      <c r="B555" s="783"/>
      <c r="C555" s="783"/>
      <c r="D555" s="267"/>
      <c r="E555" s="267"/>
      <c r="F555" s="267"/>
      <c r="G555" s="647" t="s">
        <v>191</v>
      </c>
      <c r="H555" s="644">
        <v>7000</v>
      </c>
      <c r="I555" s="643" t="s">
        <v>22</v>
      </c>
      <c r="J555" s="641">
        <v>1</v>
      </c>
      <c r="K555" s="643" t="s">
        <v>22</v>
      </c>
      <c r="L555" s="645">
        <v>50</v>
      </c>
      <c r="M555" s="623" t="s">
        <v>24</v>
      </c>
      <c r="N555" s="319">
        <f>SUM(H555*J555*L555)</f>
        <v>350000</v>
      </c>
      <c r="O555" s="276">
        <v>350000</v>
      </c>
      <c r="P555" s="276">
        <f t="shared" si="217"/>
        <v>0</v>
      </c>
      <c r="Q555" s="267">
        <f t="shared" si="218"/>
        <v>105000</v>
      </c>
      <c r="R555" s="267">
        <f t="shared" si="219"/>
        <v>70000</v>
      </c>
      <c r="S555" s="267">
        <f t="shared" si="220"/>
        <v>175000</v>
      </c>
      <c r="T555" s="267">
        <f t="shared" si="221"/>
        <v>0</v>
      </c>
      <c r="U555" s="267">
        <f t="shared" si="222"/>
        <v>350000</v>
      </c>
      <c r="V555" s="267">
        <f t="shared" si="223"/>
        <v>0</v>
      </c>
      <c r="W555" s="267">
        <f t="shared" si="224"/>
        <v>0</v>
      </c>
      <c r="X555" s="267">
        <f t="shared" si="225"/>
        <v>0</v>
      </c>
      <c r="Y555" s="755">
        <f t="shared" si="226"/>
        <v>350000</v>
      </c>
      <c r="Z555" s="274" t="s">
        <v>443</v>
      </c>
      <c r="AA555" s="268" t="s">
        <v>597</v>
      </c>
      <c r="AB555" s="274" t="s">
        <v>23</v>
      </c>
      <c r="AC555" s="257" t="s">
        <v>637</v>
      </c>
    </row>
    <row r="556" spans="1:29" ht="20.100000000000001" customHeight="1" x14ac:dyDescent="0.15">
      <c r="A556" s="783"/>
      <c r="B556" s="783"/>
      <c r="C556" s="783"/>
      <c r="D556" s="267"/>
      <c r="E556" s="267"/>
      <c r="F556" s="267"/>
      <c r="G556" s="647" t="s">
        <v>225</v>
      </c>
      <c r="H556" s="644">
        <v>19530</v>
      </c>
      <c r="I556" s="643" t="s">
        <v>22</v>
      </c>
      <c r="J556" s="641">
        <v>2</v>
      </c>
      <c r="K556" s="643" t="s">
        <v>22</v>
      </c>
      <c r="L556" s="645">
        <v>20</v>
      </c>
      <c r="M556" s="623" t="s">
        <v>24</v>
      </c>
      <c r="N556" s="319">
        <f>SUM(H556*J556*L556)</f>
        <v>781200</v>
      </c>
      <c r="O556" s="276">
        <v>781200</v>
      </c>
      <c r="P556" s="267">
        <f t="shared" si="217"/>
        <v>0</v>
      </c>
      <c r="Q556" s="267">
        <f t="shared" si="218"/>
        <v>234360</v>
      </c>
      <c r="R556" s="267">
        <f t="shared" si="219"/>
        <v>156240</v>
      </c>
      <c r="S556" s="267">
        <f t="shared" si="220"/>
        <v>390600</v>
      </c>
      <c r="T556" s="267">
        <f t="shared" si="221"/>
        <v>0</v>
      </c>
      <c r="U556" s="267">
        <f t="shared" si="222"/>
        <v>781200</v>
      </c>
      <c r="V556" s="267">
        <f t="shared" si="223"/>
        <v>0</v>
      </c>
      <c r="W556" s="267">
        <f t="shared" si="224"/>
        <v>0</v>
      </c>
      <c r="X556" s="267">
        <f t="shared" si="225"/>
        <v>0</v>
      </c>
      <c r="Y556" s="755">
        <f t="shared" si="226"/>
        <v>781200</v>
      </c>
      <c r="Z556" s="274" t="s">
        <v>443</v>
      </c>
      <c r="AA556" s="268" t="s">
        <v>597</v>
      </c>
      <c r="AB556" s="274" t="s">
        <v>23</v>
      </c>
      <c r="AC556" s="257" t="s">
        <v>637</v>
      </c>
    </row>
    <row r="557" spans="1:29" ht="20.100000000000001" customHeight="1" x14ac:dyDescent="0.15">
      <c r="A557" s="783"/>
      <c r="B557" s="783"/>
      <c r="C557" s="783"/>
      <c r="D557" s="267"/>
      <c r="E557" s="267"/>
      <c r="F557" s="267"/>
      <c r="G557" s="647" t="s">
        <v>194</v>
      </c>
      <c r="H557" s="644">
        <v>32000</v>
      </c>
      <c r="I557" s="643" t="s">
        <v>22</v>
      </c>
      <c r="J557" s="641">
        <v>1</v>
      </c>
      <c r="K557" s="643" t="s">
        <v>22</v>
      </c>
      <c r="L557" s="645">
        <v>9</v>
      </c>
      <c r="M557" s="623" t="s">
        <v>24</v>
      </c>
      <c r="N557" s="319">
        <f>SUM(H557*J557*L557)</f>
        <v>288000</v>
      </c>
      <c r="O557" s="276">
        <v>288000</v>
      </c>
      <c r="P557" s="267">
        <f t="shared" si="217"/>
        <v>0</v>
      </c>
      <c r="Q557" s="267">
        <f t="shared" si="218"/>
        <v>86400</v>
      </c>
      <c r="R557" s="267">
        <f t="shared" si="219"/>
        <v>57600</v>
      </c>
      <c r="S557" s="267">
        <f t="shared" si="220"/>
        <v>144000</v>
      </c>
      <c r="T557" s="267">
        <f t="shared" si="221"/>
        <v>0</v>
      </c>
      <c r="U557" s="267">
        <f t="shared" si="222"/>
        <v>288000</v>
      </c>
      <c r="V557" s="267">
        <f t="shared" si="223"/>
        <v>0</v>
      </c>
      <c r="W557" s="267">
        <f t="shared" si="224"/>
        <v>0</v>
      </c>
      <c r="X557" s="267">
        <f t="shared" si="225"/>
        <v>0</v>
      </c>
      <c r="Y557" s="755">
        <f t="shared" si="226"/>
        <v>288000</v>
      </c>
      <c r="Z557" s="274" t="s">
        <v>443</v>
      </c>
      <c r="AA557" s="268" t="s">
        <v>597</v>
      </c>
      <c r="AB557" s="274" t="s">
        <v>23</v>
      </c>
      <c r="AC557" s="257" t="s">
        <v>637</v>
      </c>
    </row>
    <row r="558" spans="1:29" ht="20.100000000000001" customHeight="1" x14ac:dyDescent="0.15">
      <c r="A558" s="783"/>
      <c r="B558" s="783"/>
      <c r="C558" s="783"/>
      <c r="D558" s="267"/>
      <c r="E558" s="267"/>
      <c r="F558" s="267"/>
      <c r="G558" s="647" t="s">
        <v>229</v>
      </c>
      <c r="H558" s="644">
        <v>47500</v>
      </c>
      <c r="I558" s="643" t="s">
        <v>22</v>
      </c>
      <c r="J558" s="641">
        <v>1</v>
      </c>
      <c r="K558" s="643" t="s">
        <v>22</v>
      </c>
      <c r="L558" s="646">
        <v>1</v>
      </c>
      <c r="M558" s="623" t="s">
        <v>24</v>
      </c>
      <c r="N558" s="319">
        <f>SUM(H558*J558*L558)</f>
        <v>47500</v>
      </c>
      <c r="O558" s="276">
        <v>47500</v>
      </c>
      <c r="P558" s="267">
        <f t="shared" si="217"/>
        <v>0</v>
      </c>
      <c r="Q558" s="267">
        <f t="shared" si="218"/>
        <v>14250</v>
      </c>
      <c r="R558" s="267">
        <f t="shared" si="219"/>
        <v>9500</v>
      </c>
      <c r="S558" s="267">
        <f t="shared" si="220"/>
        <v>23750</v>
      </c>
      <c r="T558" s="267">
        <f t="shared" si="221"/>
        <v>0</v>
      </c>
      <c r="U558" s="267">
        <f t="shared" si="222"/>
        <v>47500</v>
      </c>
      <c r="V558" s="267">
        <f t="shared" si="223"/>
        <v>0</v>
      </c>
      <c r="W558" s="267">
        <f t="shared" si="224"/>
        <v>0</v>
      </c>
      <c r="X558" s="267">
        <f t="shared" si="225"/>
        <v>0</v>
      </c>
      <c r="Y558" s="755">
        <f t="shared" si="226"/>
        <v>47500</v>
      </c>
      <c r="Z558" s="274" t="s">
        <v>443</v>
      </c>
      <c r="AA558" s="268" t="s">
        <v>597</v>
      </c>
      <c r="AB558" s="274" t="s">
        <v>23</v>
      </c>
      <c r="AC558" s="257" t="s">
        <v>637</v>
      </c>
    </row>
    <row r="559" spans="1:29" ht="20.100000000000001" customHeight="1" x14ac:dyDescent="0.15">
      <c r="A559" s="783"/>
      <c r="B559" s="783"/>
      <c r="C559" s="783"/>
      <c r="D559" s="267"/>
      <c r="E559" s="267"/>
      <c r="F559" s="267"/>
      <c r="G559" s="647"/>
      <c r="H559" s="644">
        <v>3360</v>
      </c>
      <c r="I559" s="643" t="s">
        <v>22</v>
      </c>
      <c r="J559" s="641">
        <v>1</v>
      </c>
      <c r="K559" s="643" t="s">
        <v>22</v>
      </c>
      <c r="L559" s="646">
        <v>100</v>
      </c>
      <c r="M559" s="623" t="s">
        <v>24</v>
      </c>
      <c r="N559" s="319">
        <f>SUM(H559*J559*L559)</f>
        <v>336000</v>
      </c>
      <c r="O559" s="276">
        <v>336000</v>
      </c>
      <c r="P559" s="267">
        <f t="shared" si="217"/>
        <v>0</v>
      </c>
      <c r="Q559" s="267">
        <f t="shared" si="218"/>
        <v>100800</v>
      </c>
      <c r="R559" s="267">
        <f t="shared" si="219"/>
        <v>67200</v>
      </c>
      <c r="S559" s="267">
        <f t="shared" si="220"/>
        <v>168000</v>
      </c>
      <c r="T559" s="267">
        <f t="shared" si="221"/>
        <v>0</v>
      </c>
      <c r="U559" s="267">
        <f t="shared" si="222"/>
        <v>336000</v>
      </c>
      <c r="V559" s="267">
        <f t="shared" si="223"/>
        <v>0</v>
      </c>
      <c r="W559" s="267">
        <f t="shared" si="224"/>
        <v>0</v>
      </c>
      <c r="X559" s="267">
        <f t="shared" si="225"/>
        <v>0</v>
      </c>
      <c r="Y559" s="755">
        <f t="shared" si="226"/>
        <v>336000</v>
      </c>
      <c r="Z559" s="274" t="s">
        <v>443</v>
      </c>
      <c r="AA559" s="268" t="s">
        <v>597</v>
      </c>
      <c r="AB559" s="274" t="s">
        <v>23</v>
      </c>
      <c r="AC559" s="257" t="s">
        <v>637</v>
      </c>
    </row>
    <row r="560" spans="1:29" ht="20.100000000000001" customHeight="1" x14ac:dyDescent="0.15">
      <c r="A560" s="783"/>
      <c r="B560" s="783"/>
      <c r="C560" s="783"/>
      <c r="D560" s="267"/>
      <c r="E560" s="267"/>
      <c r="F560" s="267"/>
      <c r="G560" s="647" t="s">
        <v>31</v>
      </c>
      <c r="H560" s="644">
        <v>957000</v>
      </c>
      <c r="I560" s="643" t="s">
        <v>22</v>
      </c>
      <c r="J560" s="641">
        <v>1</v>
      </c>
      <c r="K560" s="643"/>
      <c r="L560" s="646"/>
      <c r="M560" s="623" t="s">
        <v>24</v>
      </c>
      <c r="N560" s="319">
        <f>SUM(H560*J560)</f>
        <v>957000</v>
      </c>
      <c r="O560" s="276">
        <v>957000</v>
      </c>
      <c r="P560" s="267">
        <f t="shared" si="217"/>
        <v>0</v>
      </c>
      <c r="Q560" s="267">
        <f t="shared" si="218"/>
        <v>287100</v>
      </c>
      <c r="R560" s="267">
        <f t="shared" si="219"/>
        <v>191400</v>
      </c>
      <c r="S560" s="267">
        <f t="shared" si="220"/>
        <v>478500</v>
      </c>
      <c r="T560" s="267">
        <f t="shared" si="221"/>
        <v>0</v>
      </c>
      <c r="U560" s="267">
        <f t="shared" si="222"/>
        <v>957000</v>
      </c>
      <c r="V560" s="267">
        <f t="shared" si="223"/>
        <v>0</v>
      </c>
      <c r="W560" s="267">
        <f t="shared" si="224"/>
        <v>0</v>
      </c>
      <c r="X560" s="267">
        <f t="shared" si="225"/>
        <v>0</v>
      </c>
      <c r="Y560" s="755">
        <f t="shared" si="226"/>
        <v>957000</v>
      </c>
      <c r="Z560" s="274" t="s">
        <v>443</v>
      </c>
      <c r="AA560" s="268" t="s">
        <v>597</v>
      </c>
      <c r="AB560" s="274" t="s">
        <v>23</v>
      </c>
      <c r="AC560" s="257" t="s">
        <v>637</v>
      </c>
    </row>
    <row r="561" spans="1:29" ht="20.100000000000001" customHeight="1" x14ac:dyDescent="0.15">
      <c r="A561" s="783"/>
      <c r="B561" s="783"/>
      <c r="C561" s="783"/>
      <c r="D561" s="267"/>
      <c r="E561" s="267"/>
      <c r="F561" s="267"/>
      <c r="G561" s="647" t="s">
        <v>431</v>
      </c>
      <c r="H561" s="644">
        <v>1040270</v>
      </c>
      <c r="I561" s="643" t="s">
        <v>22</v>
      </c>
      <c r="J561" s="641">
        <v>1</v>
      </c>
      <c r="K561" s="643"/>
      <c r="L561" s="646"/>
      <c r="M561" s="623" t="s">
        <v>24</v>
      </c>
      <c r="N561" s="319">
        <f>SUM(H561*J561)</f>
        <v>1040270</v>
      </c>
      <c r="O561" s="276">
        <v>1040270</v>
      </c>
      <c r="P561" s="267">
        <f t="shared" si="217"/>
        <v>0</v>
      </c>
      <c r="Q561" s="267">
        <f t="shared" si="218"/>
        <v>312081</v>
      </c>
      <c r="R561" s="267">
        <f t="shared" si="219"/>
        <v>208054</v>
      </c>
      <c r="S561" s="267">
        <f t="shared" si="220"/>
        <v>520135</v>
      </c>
      <c r="T561" s="267">
        <f t="shared" si="221"/>
        <v>0</v>
      </c>
      <c r="U561" s="267">
        <f t="shared" si="222"/>
        <v>1040270</v>
      </c>
      <c r="V561" s="267">
        <f t="shared" si="223"/>
        <v>0</v>
      </c>
      <c r="W561" s="267">
        <f t="shared" si="224"/>
        <v>0</v>
      </c>
      <c r="X561" s="267">
        <f t="shared" si="225"/>
        <v>0</v>
      </c>
      <c r="Y561" s="755">
        <f t="shared" si="226"/>
        <v>1040270</v>
      </c>
      <c r="Z561" s="274" t="s">
        <v>443</v>
      </c>
      <c r="AA561" s="268" t="s">
        <v>597</v>
      </c>
      <c r="AB561" s="274" t="s">
        <v>23</v>
      </c>
      <c r="AC561" s="257" t="s">
        <v>637</v>
      </c>
    </row>
    <row r="562" spans="1:29" ht="20.100000000000001" customHeight="1" x14ac:dyDescent="0.15">
      <c r="A562" s="783"/>
      <c r="B562" s="783"/>
      <c r="C562" s="783"/>
      <c r="D562" s="267"/>
      <c r="E562" s="267"/>
      <c r="F562" s="267"/>
      <c r="G562" s="647" t="s">
        <v>404</v>
      </c>
      <c r="H562" s="644"/>
      <c r="I562" s="643"/>
      <c r="J562" s="641"/>
      <c r="K562" s="643"/>
      <c r="L562" s="646"/>
      <c r="M562" s="623"/>
      <c r="N562" s="319"/>
      <c r="O562" s="276"/>
      <c r="P562" s="276"/>
      <c r="Q562" s="267"/>
      <c r="R562" s="267"/>
      <c r="S562" s="267"/>
      <c r="T562" s="267"/>
      <c r="U562" s="267"/>
      <c r="V562" s="267"/>
      <c r="W562" s="267"/>
      <c r="X562" s="267"/>
      <c r="Y562" s="755"/>
      <c r="Z562" s="274"/>
      <c r="AA562" s="268"/>
      <c r="AB562" s="274"/>
    </row>
    <row r="563" spans="1:29" ht="20.100000000000001" customHeight="1" x14ac:dyDescent="0.15">
      <c r="A563" s="783"/>
      <c r="B563" s="783"/>
      <c r="C563" s="783"/>
      <c r="D563" s="267"/>
      <c r="E563" s="267"/>
      <c r="F563" s="267"/>
      <c r="G563" s="647" t="s">
        <v>147</v>
      </c>
      <c r="H563" s="644"/>
      <c r="I563" s="643"/>
      <c r="J563" s="331"/>
      <c r="K563" s="643"/>
      <c r="L563" s="641"/>
      <c r="M563" s="623"/>
      <c r="N563" s="136"/>
      <c r="O563" s="139"/>
      <c r="P563" s="276"/>
      <c r="Q563" s="267"/>
      <c r="R563" s="267"/>
      <c r="S563" s="267"/>
      <c r="T563" s="267"/>
      <c r="U563" s="267"/>
      <c r="V563" s="267"/>
      <c r="W563" s="267"/>
      <c r="X563" s="267"/>
      <c r="Y563" s="755"/>
      <c r="Z563" s="274"/>
      <c r="AA563" s="268"/>
      <c r="AB563" s="274"/>
    </row>
    <row r="564" spans="1:29" ht="20.100000000000001" customHeight="1" x14ac:dyDescent="0.15">
      <c r="A564" s="783"/>
      <c r="B564" s="783"/>
      <c r="C564" s="783"/>
      <c r="D564" s="267"/>
      <c r="E564" s="267"/>
      <c r="F564" s="267"/>
      <c r="G564" s="155" t="s">
        <v>252</v>
      </c>
      <c r="H564" s="644">
        <v>9000</v>
      </c>
      <c r="I564" s="643" t="s">
        <v>22</v>
      </c>
      <c r="J564" s="641">
        <v>5</v>
      </c>
      <c r="K564" s="643" t="s">
        <v>22</v>
      </c>
      <c r="L564" s="646">
        <v>7</v>
      </c>
      <c r="M564" s="623" t="s">
        <v>24</v>
      </c>
      <c r="N564" s="644">
        <f>SUM(H564*J564*L564)</f>
        <v>315000</v>
      </c>
      <c r="O564" s="277">
        <v>174700</v>
      </c>
      <c r="P564" s="267">
        <f>N564-O564</f>
        <v>140300</v>
      </c>
      <c r="Q564" s="267">
        <f>IF(AA564="국비100%",N564*100%,IF(AA564="시도비100%",N564*0%,IF(AA564="시군구비100%",N564*0%,IF(AA564="국비30%, 시도비70%",N564*30%,IF(AA564="국비30%, 시도비20%, 시군구비50%",N564*30%,IF(AA564="국비50%, 시도비50%",N564*50%,IF(AA564="시도비50%, 시군구비50%",N564*0%,IF(AA564="국비30%, 시도비35%, 시군구비35%",N564*30%))))))))</f>
        <v>94500</v>
      </c>
      <c r="R564" s="267">
        <f>IF(AA564="국비100%",N564*0%,IF(AA564="시도비100%",N564*100%,IF(AA564="시군구비100%",N564*0%,IF(AA564="국비30%, 시도비70%",N564*70%,IF(AA564="국비30%, 시도비20%, 시군구비50%",N564*20%,IF(AA564="국비50%, 시도비50%",N564*50%,IF(AA564="시도비50%, 시군구비50%",N564*50%,IF(AA564="국비30%, 시도비35%, 시군구비35%",N564*35%))))))))</f>
        <v>63000</v>
      </c>
      <c r="S564" s="267">
        <f>IF(AA564="국비100%",N564*0%,IF(AA564="시도비100%",N564*0%,IF(AA564="시군구비100%",N564*100%,IF(AA564="국비30%, 시도비70%",N564*0%,IF(AA564="국비30%, 시도비20%, 시군구비50%",N564*50%,IF(AA564="국비50%, 시도비50%",N564*0%,IF(AA564="시도비50%, 시군구비50%",N564*50%,IF(AA564="국비30%, 시도비35%, 시군구비35%",N564*35%))))))))</f>
        <v>157500</v>
      </c>
      <c r="T564" s="267">
        <f>IF(AA564="기타보조금",N564*100%,N564*0%)</f>
        <v>0</v>
      </c>
      <c r="U564" s="267">
        <f>SUM(Q564:T564)</f>
        <v>315000</v>
      </c>
      <c r="V564" s="267">
        <f>IF(AA564="자부담",N564*100%,N564*0%)</f>
        <v>0</v>
      </c>
      <c r="W564" s="267">
        <f>IF(AA564="후원금",N564*100%,N564*0%)</f>
        <v>0</v>
      </c>
      <c r="X564" s="267">
        <f>IF(AA564="수익사업",N564*100%,N564*0%)</f>
        <v>0</v>
      </c>
      <c r="Y564" s="755">
        <f>SUM(U564:X564)</f>
        <v>315000</v>
      </c>
      <c r="Z564" s="274" t="s">
        <v>443</v>
      </c>
      <c r="AA564" s="268" t="s">
        <v>597</v>
      </c>
      <c r="AB564" s="274" t="s">
        <v>23</v>
      </c>
      <c r="AC564" s="257" t="s">
        <v>637</v>
      </c>
    </row>
    <row r="565" spans="1:29" ht="20.100000000000001" customHeight="1" x14ac:dyDescent="0.15">
      <c r="A565" s="783"/>
      <c r="B565" s="783"/>
      <c r="C565" s="783"/>
      <c r="D565" s="267"/>
      <c r="E565" s="267"/>
      <c r="F565" s="267"/>
      <c r="G565" s="155" t="s">
        <v>420</v>
      </c>
      <c r="H565" s="644">
        <v>3000</v>
      </c>
      <c r="I565" s="643" t="s">
        <v>22</v>
      </c>
      <c r="J565" s="641">
        <v>3</v>
      </c>
      <c r="K565" s="643" t="s">
        <v>22</v>
      </c>
      <c r="L565" s="646">
        <v>7</v>
      </c>
      <c r="M565" s="623" t="s">
        <v>24</v>
      </c>
      <c r="N565" s="644">
        <f>SUM(H565*J565*L565)</f>
        <v>63000</v>
      </c>
      <c r="O565" s="277">
        <v>20800</v>
      </c>
      <c r="P565" s="267">
        <f>N565-O565</f>
        <v>42200</v>
      </c>
      <c r="Q565" s="267">
        <f>IF(AA565="국비100%",N565*100%,IF(AA565="시도비100%",N565*0%,IF(AA565="시군구비100%",N565*0%,IF(AA565="국비30%, 시도비70%",N565*30%,IF(AA565="국비30%, 시도비20%, 시군구비50%",N565*30%,IF(AA565="국비50%, 시도비50%",N565*50%,IF(AA565="시도비50%, 시군구비50%",N565*0%,IF(AA565="국비30%, 시도비35%, 시군구비35%",N565*30%))))))))</f>
        <v>18900</v>
      </c>
      <c r="R565" s="267">
        <f>IF(AA565="국비100%",N565*0%,IF(AA565="시도비100%",N565*100%,IF(AA565="시군구비100%",N565*0%,IF(AA565="국비30%, 시도비70%",N565*70%,IF(AA565="국비30%, 시도비20%, 시군구비50%",N565*20%,IF(AA565="국비50%, 시도비50%",N565*50%,IF(AA565="시도비50%, 시군구비50%",N565*50%,IF(AA565="국비30%, 시도비35%, 시군구비35%",N565*35%))))))))</f>
        <v>12600</v>
      </c>
      <c r="S565" s="267">
        <f>IF(AA565="국비100%",N565*0%,IF(AA565="시도비100%",N565*0%,IF(AA565="시군구비100%",N565*100%,IF(AA565="국비30%, 시도비70%",N565*0%,IF(AA565="국비30%, 시도비20%, 시군구비50%",N565*50%,IF(AA565="국비50%, 시도비50%",N565*0%,IF(AA565="시도비50%, 시군구비50%",N565*50%,IF(AA565="국비30%, 시도비35%, 시군구비35%",N565*35%))))))))</f>
        <v>31500</v>
      </c>
      <c r="T565" s="267">
        <f>IF(AA565="기타보조금",N565*100%,N565*0%)</f>
        <v>0</v>
      </c>
      <c r="U565" s="267">
        <f>SUM(Q565:T565)</f>
        <v>63000</v>
      </c>
      <c r="V565" s="267">
        <f>IF(AA565="자부담",N565*100%,N565*0%)</f>
        <v>0</v>
      </c>
      <c r="W565" s="267">
        <f>IF(AA565="후원금",N565*100%,N565*0%)</f>
        <v>0</v>
      </c>
      <c r="X565" s="267">
        <f>IF(AA565="수익사업",N565*100%,N565*0%)</f>
        <v>0</v>
      </c>
      <c r="Y565" s="755">
        <f>SUM(U565:X565)</f>
        <v>63000</v>
      </c>
      <c r="Z565" s="274" t="s">
        <v>443</v>
      </c>
      <c r="AA565" s="268" t="s">
        <v>597</v>
      </c>
      <c r="AB565" s="274" t="s">
        <v>23</v>
      </c>
      <c r="AC565" s="257" t="s">
        <v>637</v>
      </c>
    </row>
    <row r="566" spans="1:29" ht="20.100000000000001" customHeight="1" x14ac:dyDescent="0.15">
      <c r="A566" s="783"/>
      <c r="B566" s="783"/>
      <c r="C566" s="783"/>
      <c r="D566" s="267"/>
      <c r="E566" s="267"/>
      <c r="F566" s="267"/>
      <c r="G566" s="155" t="s">
        <v>402</v>
      </c>
      <c r="H566" s="644">
        <v>250</v>
      </c>
      <c r="I566" s="643" t="s">
        <v>22</v>
      </c>
      <c r="J566" s="641">
        <v>4</v>
      </c>
      <c r="K566" s="643" t="s">
        <v>22</v>
      </c>
      <c r="L566" s="646">
        <v>7</v>
      </c>
      <c r="M566" s="623" t="s">
        <v>24</v>
      </c>
      <c r="N566" s="644">
        <f>SUM(H566*J566*L566)</f>
        <v>7000</v>
      </c>
      <c r="O566" s="277">
        <v>4000</v>
      </c>
      <c r="P566" s="267">
        <f>N566-O566</f>
        <v>3000</v>
      </c>
      <c r="Q566" s="267">
        <f>IF(AA566="국비100%",N566*100%,IF(AA566="시도비100%",N566*0%,IF(AA566="시군구비100%",N566*0%,IF(AA566="국비30%, 시도비70%",N566*30%,IF(AA566="국비30%, 시도비20%, 시군구비50%",N566*30%,IF(AA566="국비50%, 시도비50%",N566*50%,IF(AA566="시도비50%, 시군구비50%",N566*0%,IF(AA566="국비30%, 시도비35%, 시군구비35%",N566*30%))))))))</f>
        <v>2100</v>
      </c>
      <c r="R566" s="267">
        <f>IF(AA566="국비100%",N566*0%,IF(AA566="시도비100%",N566*100%,IF(AA566="시군구비100%",N566*0%,IF(AA566="국비30%, 시도비70%",N566*70%,IF(AA566="국비30%, 시도비20%, 시군구비50%",N566*20%,IF(AA566="국비50%, 시도비50%",N566*50%,IF(AA566="시도비50%, 시군구비50%",N566*50%,IF(AA566="국비30%, 시도비35%, 시군구비35%",N566*35%))))))))</f>
        <v>1400</v>
      </c>
      <c r="S566" s="267">
        <f>IF(AA566="국비100%",N566*0%,IF(AA566="시도비100%",N566*0%,IF(AA566="시군구비100%",N566*100%,IF(AA566="국비30%, 시도비70%",N566*0%,IF(AA566="국비30%, 시도비20%, 시군구비50%",N566*50%,IF(AA566="국비50%, 시도비50%",N566*0%,IF(AA566="시도비50%, 시군구비50%",N566*50%,IF(AA566="국비30%, 시도비35%, 시군구비35%",N566*35%))))))))</f>
        <v>3500</v>
      </c>
      <c r="T566" s="267">
        <f>IF(AA566="기타보조금",N566*100%,N566*0%)</f>
        <v>0</v>
      </c>
      <c r="U566" s="267">
        <f>SUM(Q566:T566)</f>
        <v>7000</v>
      </c>
      <c r="V566" s="267">
        <f>IF(AA566="자부담",N566*100%,N566*0%)</f>
        <v>0</v>
      </c>
      <c r="W566" s="267">
        <f>IF(AA566="후원금",N566*100%,N566*0%)</f>
        <v>0</v>
      </c>
      <c r="X566" s="267">
        <f>IF(AA566="수익사업",N566*100%,N566*0%)</f>
        <v>0</v>
      </c>
      <c r="Y566" s="755">
        <f>SUM(U566:X566)</f>
        <v>7000</v>
      </c>
      <c r="Z566" s="274" t="s">
        <v>443</v>
      </c>
      <c r="AA566" s="268" t="s">
        <v>597</v>
      </c>
      <c r="AB566" s="274" t="s">
        <v>23</v>
      </c>
      <c r="AC566" s="257" t="s">
        <v>637</v>
      </c>
    </row>
    <row r="567" spans="1:29" ht="20.100000000000001" customHeight="1" x14ac:dyDescent="0.15">
      <c r="A567" s="783"/>
      <c r="B567" s="783"/>
      <c r="C567" s="783"/>
      <c r="D567" s="267"/>
      <c r="E567" s="267"/>
      <c r="F567" s="267"/>
      <c r="G567" s="647" t="s">
        <v>586</v>
      </c>
      <c r="H567" s="644"/>
      <c r="I567" s="643"/>
      <c r="J567" s="331"/>
      <c r="K567" s="643"/>
      <c r="L567" s="641"/>
      <c r="M567" s="623"/>
      <c r="N567" s="136"/>
      <c r="O567" s="139"/>
      <c r="P567" s="276"/>
      <c r="Q567" s="267"/>
      <c r="R567" s="267"/>
      <c r="S567" s="267"/>
      <c r="T567" s="267"/>
      <c r="U567" s="267"/>
      <c r="V567" s="267"/>
      <c r="W567" s="267"/>
      <c r="X567" s="267"/>
      <c r="Y567" s="755"/>
      <c r="Z567" s="274"/>
      <c r="AA567" s="268"/>
      <c r="AB567" s="274"/>
    </row>
    <row r="568" spans="1:29" ht="20.100000000000001" customHeight="1" x14ac:dyDescent="0.15">
      <c r="A568" s="783"/>
      <c r="B568" s="783"/>
      <c r="C568" s="783"/>
      <c r="D568" s="267"/>
      <c r="E568" s="267"/>
      <c r="F568" s="267"/>
      <c r="G568" s="156" t="s">
        <v>256</v>
      </c>
      <c r="H568" s="644">
        <v>150000</v>
      </c>
      <c r="I568" s="643" t="s">
        <v>22</v>
      </c>
      <c r="J568" s="641">
        <v>6</v>
      </c>
      <c r="K568" s="643" t="s">
        <v>22</v>
      </c>
      <c r="L568" s="646">
        <v>1</v>
      </c>
      <c r="M568" s="623" t="s">
        <v>24</v>
      </c>
      <c r="N568" s="644">
        <f>SUM(H568*J568*L568)</f>
        <v>900000</v>
      </c>
      <c r="O568" s="277">
        <v>900000</v>
      </c>
      <c r="P568" s="267">
        <f>N568-O568</f>
        <v>0</v>
      </c>
      <c r="Q568" s="267">
        <f>IF(AA568="국비100%",N568*100%,IF(AA568="시도비100%",N568*0%,IF(AA568="시군구비100%",N568*0%,IF(AA568="국비30%, 시도비70%",N568*30%,IF(AA568="국비30%, 시도비20%, 시군구비50%",N568*30%,IF(AA568="국비50%, 시도비50%",N568*50%,IF(AA568="시도비50%, 시군구비50%",N568*0%,IF(AA568="국비30%, 시도비35%, 시군구비35%",N568*30%))))))))</f>
        <v>270000</v>
      </c>
      <c r="R568" s="267">
        <f>IF(AA568="국비100%",N568*0%,IF(AA568="시도비100%",N568*100%,IF(AA568="시군구비100%",N568*0%,IF(AA568="국비30%, 시도비70%",N568*70%,IF(AA568="국비30%, 시도비20%, 시군구비50%",N568*20%,IF(AA568="국비50%, 시도비50%",N568*50%,IF(AA568="시도비50%, 시군구비50%",N568*50%,IF(AA568="국비30%, 시도비35%, 시군구비35%",N568*35%))))))))</f>
        <v>180000</v>
      </c>
      <c r="S568" s="267">
        <f>IF(AA568="국비100%",N568*0%,IF(AA568="시도비100%",N568*0%,IF(AA568="시군구비100%",N568*100%,IF(AA568="국비30%, 시도비70%",N568*0%,IF(AA568="국비30%, 시도비20%, 시군구비50%",N568*50%,IF(AA568="국비50%, 시도비50%",N568*0%,IF(AA568="시도비50%, 시군구비50%",N568*50%,IF(AA568="국비30%, 시도비35%, 시군구비35%",N568*35%))))))))</f>
        <v>450000</v>
      </c>
      <c r="T568" s="267">
        <f>IF(AA568="기타보조금",N568*100%,N568*0%)</f>
        <v>0</v>
      </c>
      <c r="U568" s="267">
        <f>SUM(Q568:T568)</f>
        <v>900000</v>
      </c>
      <c r="V568" s="267">
        <f>IF(AA568="자부담",N568*100%,N568*0%)</f>
        <v>0</v>
      </c>
      <c r="W568" s="267">
        <f>IF(AA568="후원금",N568*100%,N568*0%)</f>
        <v>0</v>
      </c>
      <c r="X568" s="267">
        <f>IF(AA568="수익사업",N568*100%,N568*0%)</f>
        <v>0</v>
      </c>
      <c r="Y568" s="755">
        <f>SUM(U568:X568)</f>
        <v>900000</v>
      </c>
      <c r="Z568" s="274" t="s">
        <v>443</v>
      </c>
      <c r="AA568" s="268" t="s">
        <v>597</v>
      </c>
      <c r="AB568" s="274" t="s">
        <v>23</v>
      </c>
      <c r="AC568" s="257" t="s">
        <v>637</v>
      </c>
    </row>
    <row r="569" spans="1:29" ht="20.100000000000001" customHeight="1" x14ac:dyDescent="0.15">
      <c r="A569" s="783"/>
      <c r="B569" s="783"/>
      <c r="C569" s="783"/>
      <c r="D569" s="267"/>
      <c r="E569" s="267"/>
      <c r="F569" s="267"/>
      <c r="G569" s="155" t="s">
        <v>252</v>
      </c>
      <c r="H569" s="644">
        <v>7893.7</v>
      </c>
      <c r="I569" s="643" t="s">
        <v>22</v>
      </c>
      <c r="J569" s="641">
        <v>1</v>
      </c>
      <c r="K569" s="643" t="s">
        <v>22</v>
      </c>
      <c r="L569" s="646">
        <v>16</v>
      </c>
      <c r="M569" s="623" t="s">
        <v>24</v>
      </c>
      <c r="N569" s="159">
        <f>ROUNDUP(H569*J569*L569,-1)</f>
        <v>126300</v>
      </c>
      <c r="O569" s="277">
        <v>126300</v>
      </c>
      <c r="P569" s="267">
        <f>N569-O569</f>
        <v>0</v>
      </c>
      <c r="Q569" s="267">
        <f>IF(AA569="국비100%",N569*100%,IF(AA569="시도비100%",N569*0%,IF(AA569="시군구비100%",N569*0%,IF(AA569="국비30%, 시도비70%",N569*30%,IF(AA569="국비30%, 시도비20%, 시군구비50%",N569*30%,IF(AA569="국비50%, 시도비50%",N569*50%,IF(AA569="시도비50%, 시군구비50%",N569*0%,IF(AA569="국비30%, 시도비35%, 시군구비35%",N569*30%))))))))</f>
        <v>37890</v>
      </c>
      <c r="R569" s="267">
        <f>IF(AA569="국비100%",N569*0%,IF(AA569="시도비100%",N569*100%,IF(AA569="시군구비100%",N569*0%,IF(AA569="국비30%, 시도비70%",N569*70%,IF(AA569="국비30%, 시도비20%, 시군구비50%",N569*20%,IF(AA569="국비50%, 시도비50%",N569*50%,IF(AA569="시도비50%, 시군구비50%",N569*50%,IF(AA569="국비30%, 시도비35%, 시군구비35%",N569*35%))))))))</f>
        <v>25260</v>
      </c>
      <c r="S569" s="267">
        <f>IF(AA569="국비100%",N569*0%,IF(AA569="시도비100%",N569*0%,IF(AA569="시군구비100%",N569*100%,IF(AA569="국비30%, 시도비70%",N569*0%,IF(AA569="국비30%, 시도비20%, 시군구비50%",N569*50%,IF(AA569="국비50%, 시도비50%",N569*0%,IF(AA569="시도비50%, 시군구비50%",N569*50%,IF(AA569="국비30%, 시도비35%, 시군구비35%",N569*35%))))))))</f>
        <v>63150</v>
      </c>
      <c r="T569" s="267">
        <f>IF(AA569="기타보조금",N569*100%,N569*0%)</f>
        <v>0</v>
      </c>
      <c r="U569" s="267">
        <f>SUM(Q569:T569)</f>
        <v>126300</v>
      </c>
      <c r="V569" s="267">
        <f>IF(AA569="자부담",N569*100%,N569*0%)</f>
        <v>0</v>
      </c>
      <c r="W569" s="267">
        <f>IF(AA569="후원금",N569*100%,N569*0%)</f>
        <v>0</v>
      </c>
      <c r="X569" s="267">
        <f>IF(AA569="수익사업",N569*100%,N569*0%)</f>
        <v>0</v>
      </c>
      <c r="Y569" s="755">
        <f>SUM(U569:X569)</f>
        <v>126300</v>
      </c>
      <c r="Z569" s="274" t="s">
        <v>443</v>
      </c>
      <c r="AA569" s="268" t="s">
        <v>597</v>
      </c>
      <c r="AB569" s="274" t="s">
        <v>23</v>
      </c>
      <c r="AC569" s="257" t="s">
        <v>637</v>
      </c>
    </row>
    <row r="570" spans="1:29" ht="20.100000000000001" customHeight="1" x14ac:dyDescent="0.15">
      <c r="A570" s="783"/>
      <c r="B570" s="783"/>
      <c r="C570" s="783"/>
      <c r="D570" s="267"/>
      <c r="E570" s="267"/>
      <c r="F570" s="267"/>
      <c r="G570" s="155" t="s">
        <v>257</v>
      </c>
      <c r="H570" s="644">
        <v>3800</v>
      </c>
      <c r="I570" s="643" t="s">
        <v>22</v>
      </c>
      <c r="J570" s="641">
        <v>1</v>
      </c>
      <c r="K570" s="643" t="s">
        <v>22</v>
      </c>
      <c r="L570" s="646">
        <v>14</v>
      </c>
      <c r="M570" s="623" t="s">
        <v>24</v>
      </c>
      <c r="N570" s="159">
        <f>SUM(H570*J570*L570)</f>
        <v>53200</v>
      </c>
      <c r="O570" s="277">
        <v>53200</v>
      </c>
      <c r="P570" s="267">
        <f>N570-O570</f>
        <v>0</v>
      </c>
      <c r="Q570" s="267">
        <f>IF(AA570="국비100%",N570*100%,IF(AA570="시도비100%",N570*0%,IF(AA570="시군구비100%",N570*0%,IF(AA570="국비30%, 시도비70%",N570*30%,IF(AA570="국비30%, 시도비20%, 시군구비50%",N570*30%,IF(AA570="국비50%, 시도비50%",N570*50%,IF(AA570="시도비50%, 시군구비50%",N570*0%,IF(AA570="국비30%, 시도비35%, 시군구비35%",N570*30%))))))))</f>
        <v>15960</v>
      </c>
      <c r="R570" s="267">
        <f>IF(AA570="국비100%",N570*0%,IF(AA570="시도비100%",N570*100%,IF(AA570="시군구비100%",N570*0%,IF(AA570="국비30%, 시도비70%",N570*70%,IF(AA570="국비30%, 시도비20%, 시군구비50%",N570*20%,IF(AA570="국비50%, 시도비50%",N570*50%,IF(AA570="시도비50%, 시군구비50%",N570*50%,IF(AA570="국비30%, 시도비35%, 시군구비35%",N570*35%))))))))</f>
        <v>10640</v>
      </c>
      <c r="S570" s="267">
        <f>IF(AA570="국비100%",N570*0%,IF(AA570="시도비100%",N570*0%,IF(AA570="시군구비100%",N570*100%,IF(AA570="국비30%, 시도비70%",N570*0%,IF(AA570="국비30%, 시도비20%, 시군구비50%",N570*50%,IF(AA570="국비50%, 시도비50%",N570*0%,IF(AA570="시도비50%, 시군구비50%",N570*50%,IF(AA570="국비30%, 시도비35%, 시군구비35%",N570*35%))))))))</f>
        <v>26600</v>
      </c>
      <c r="T570" s="267">
        <f>IF(AA570="기타보조금",N570*100%,N570*0%)</f>
        <v>0</v>
      </c>
      <c r="U570" s="267">
        <f>SUM(Q570:T570)</f>
        <v>53200</v>
      </c>
      <c r="V570" s="267">
        <f>IF(AA570="자부담",N570*100%,N570*0%)</f>
        <v>0</v>
      </c>
      <c r="W570" s="267">
        <f>IF(AA570="후원금",N570*100%,N570*0%)</f>
        <v>0</v>
      </c>
      <c r="X570" s="267">
        <f>IF(AA570="수익사업",N570*100%,N570*0%)</f>
        <v>0</v>
      </c>
      <c r="Y570" s="755">
        <f>SUM(U570:X570)</f>
        <v>53200</v>
      </c>
      <c r="Z570" s="274" t="s">
        <v>443</v>
      </c>
      <c r="AA570" s="268" t="s">
        <v>597</v>
      </c>
      <c r="AB570" s="274" t="s">
        <v>23</v>
      </c>
      <c r="AC570" s="257" t="s">
        <v>637</v>
      </c>
    </row>
    <row r="571" spans="1:29" ht="20.100000000000001" customHeight="1" x14ac:dyDescent="0.15">
      <c r="A571" s="783"/>
      <c r="B571" s="783"/>
      <c r="C571" s="783"/>
      <c r="D571" s="267"/>
      <c r="E571" s="267"/>
      <c r="F571" s="267"/>
      <c r="G571" s="155" t="s">
        <v>402</v>
      </c>
      <c r="H571" s="644">
        <v>26810</v>
      </c>
      <c r="I571" s="643" t="s">
        <v>22</v>
      </c>
      <c r="J571" s="641">
        <v>1</v>
      </c>
      <c r="K571" s="643"/>
      <c r="L571" s="646"/>
      <c r="M571" s="621" t="s">
        <v>24</v>
      </c>
      <c r="N571" s="159">
        <f>SUM(H571*J571)</f>
        <v>26810</v>
      </c>
      <c r="O571" s="277">
        <v>26810</v>
      </c>
      <c r="P571" s="267">
        <f>N571-O571</f>
        <v>0</v>
      </c>
      <c r="Q571" s="267">
        <f>IF(AA571="국비100%",N571*100%,IF(AA571="시도비100%",N571*0%,IF(AA571="시군구비100%",N571*0%,IF(AA571="국비30%, 시도비70%",N571*30%,IF(AA571="국비30%, 시도비20%, 시군구비50%",N571*30%,IF(AA571="국비50%, 시도비50%",N571*50%,IF(AA571="시도비50%, 시군구비50%",N571*0%,IF(AA571="국비30%, 시도비35%, 시군구비35%",N571*30%))))))))</f>
        <v>8043</v>
      </c>
      <c r="R571" s="267">
        <f>IF(AA571="국비100%",N571*0%,IF(AA571="시도비100%",N571*100%,IF(AA571="시군구비100%",N571*0%,IF(AA571="국비30%, 시도비70%",N571*70%,IF(AA571="국비30%, 시도비20%, 시군구비50%",N571*20%,IF(AA571="국비50%, 시도비50%",N571*50%,IF(AA571="시도비50%, 시군구비50%",N571*50%,IF(AA571="국비30%, 시도비35%, 시군구비35%",N571*35%))))))))</f>
        <v>5362</v>
      </c>
      <c r="S571" s="267">
        <f>IF(AA571="국비100%",N571*0%,IF(AA571="시도비100%",N571*0%,IF(AA571="시군구비100%",N571*100%,IF(AA571="국비30%, 시도비70%",N571*0%,IF(AA571="국비30%, 시도비20%, 시군구비50%",N571*50%,IF(AA571="국비50%, 시도비50%",N571*0%,IF(AA571="시도비50%, 시군구비50%",N571*50%,IF(AA571="국비30%, 시도비35%, 시군구비35%",N571*35%))))))))</f>
        <v>13405</v>
      </c>
      <c r="T571" s="267">
        <f>IF(AA571="기타보조금",N571*100%,N571*0%)</f>
        <v>0</v>
      </c>
      <c r="U571" s="267">
        <f>SUM(Q571:T571)</f>
        <v>26810</v>
      </c>
      <c r="V571" s="267">
        <f>IF(AA571="자부담",N571*100%,N571*0%)</f>
        <v>0</v>
      </c>
      <c r="W571" s="267">
        <f>IF(AA571="후원금",N571*100%,N571*0%)</f>
        <v>0</v>
      </c>
      <c r="X571" s="267">
        <f>IF(AA571="수익사업",N571*100%,N571*0%)</f>
        <v>0</v>
      </c>
      <c r="Y571" s="755">
        <f>SUM(U571:X571)</f>
        <v>26810</v>
      </c>
      <c r="Z571" s="274" t="s">
        <v>443</v>
      </c>
      <c r="AA571" s="268" t="s">
        <v>597</v>
      </c>
      <c r="AB571" s="274" t="s">
        <v>23</v>
      </c>
      <c r="AC571" s="257" t="s">
        <v>637</v>
      </c>
    </row>
    <row r="572" spans="1:29" ht="20.100000000000001" customHeight="1" x14ac:dyDescent="0.15">
      <c r="A572" s="783"/>
      <c r="B572" s="783"/>
      <c r="C572" s="783"/>
      <c r="D572" s="267"/>
      <c r="E572" s="267"/>
      <c r="F572" s="267"/>
      <c r="G572" s="647" t="s">
        <v>158</v>
      </c>
      <c r="H572" s="644"/>
      <c r="I572" s="643"/>
      <c r="J572" s="331"/>
      <c r="K572" s="643"/>
      <c r="L572" s="641"/>
      <c r="M572" s="623"/>
      <c r="N572" s="136"/>
      <c r="O572" s="139"/>
      <c r="P572" s="276"/>
      <c r="Q572" s="267"/>
      <c r="R572" s="267"/>
      <c r="S572" s="267"/>
      <c r="T572" s="267"/>
      <c r="U572" s="267"/>
      <c r="V572" s="267"/>
      <c r="W572" s="267"/>
      <c r="X572" s="267"/>
      <c r="Y572" s="755"/>
      <c r="Z572" s="268"/>
      <c r="AA572" s="274"/>
      <c r="AB572" s="274"/>
    </row>
    <row r="573" spans="1:29" ht="20.100000000000001" customHeight="1" x14ac:dyDescent="0.15">
      <c r="A573" s="783"/>
      <c r="B573" s="783"/>
      <c r="C573" s="783"/>
      <c r="D573" s="267"/>
      <c r="E573" s="267"/>
      <c r="F573" s="267"/>
      <c r="G573" s="647" t="s">
        <v>157</v>
      </c>
      <c r="H573" s="644"/>
      <c r="I573" s="643"/>
      <c r="J573" s="331"/>
      <c r="K573" s="643"/>
      <c r="L573" s="641"/>
      <c r="M573" s="623"/>
      <c r="N573" s="136"/>
      <c r="O573" s="276"/>
      <c r="P573" s="276"/>
      <c r="Q573" s="267"/>
      <c r="R573" s="267"/>
      <c r="S573" s="267"/>
      <c r="T573" s="267"/>
      <c r="U573" s="267"/>
      <c r="V573" s="267"/>
      <c r="W573" s="267"/>
      <c r="X573" s="267"/>
      <c r="Y573" s="755"/>
      <c r="Z573" s="268"/>
      <c r="AA573" s="274"/>
      <c r="AB573" s="274"/>
    </row>
    <row r="574" spans="1:29" ht="20.100000000000001" customHeight="1" x14ac:dyDescent="0.15">
      <c r="A574" s="783"/>
      <c r="B574" s="783"/>
      <c r="C574" s="783"/>
      <c r="D574" s="267"/>
      <c r="E574" s="267"/>
      <c r="F574" s="267"/>
      <c r="G574" s="720" t="s">
        <v>263</v>
      </c>
      <c r="H574" s="679">
        <v>1486000</v>
      </c>
      <c r="I574" s="719" t="s">
        <v>22</v>
      </c>
      <c r="J574" s="678">
        <v>1</v>
      </c>
      <c r="K574" s="719"/>
      <c r="L574" s="676"/>
      <c r="M574" s="718" t="s">
        <v>24</v>
      </c>
      <c r="N574" s="386">
        <f>SUM(H574*J574)</f>
        <v>1486000</v>
      </c>
      <c r="O574" s="299">
        <v>1486000</v>
      </c>
      <c r="P574" s="276">
        <f>N574-O574</f>
        <v>0</v>
      </c>
      <c r="Q574" s="267">
        <f>IF(AA574="국비100%",N574*100%,IF(AA574="시도비100%",N574*0%,IF(AA574="시군구비100%",N574*0%,IF(AA574="국비30%, 시도비70%",N574*30%,IF(AA574="국비30%, 시도비20%, 시군구비50%",N574*30%,IF(AA574="국비50%, 시도비50%",N574*50%,IF(AA574="시도비50%, 시군구비50%",N574*0%,IF(AA574="국비30%, 시도비35%, 시군구비35%",N574*30%))))))))</f>
        <v>445800</v>
      </c>
      <c r="R574" s="267">
        <f>IF(AA574="국비100%",N574*0%,IF(AA574="시도비100%",N574*100%,IF(AA574="시군구비100%",N574*0%,IF(AA574="국비30%, 시도비70%",N574*70%,IF(AA574="국비30%, 시도비20%, 시군구비50%",N574*20%,IF(AA574="국비50%, 시도비50%",N574*50%,IF(AA574="시도비50%, 시군구비50%",N574*50%,IF(AA574="국비30%, 시도비35%, 시군구비35%",N574*35%))))))))</f>
        <v>1040199.9999999999</v>
      </c>
      <c r="S574" s="267">
        <f>IF(AA574="국비100%",N574*0%,IF(AA574="시도비100%",N574*0%,IF(AA574="시군구비100%",N574*100%,IF(AA574="국비30%, 시도비70%",N574*0%,IF(AA574="국비30%, 시도비20%, 시군구비50%",N574*50%,IF(AA574="국비50%, 시도비50%",N574*0%,IF(AA574="시도비50%, 시군구비50%",N574*50%,IF(AA574="국비30%, 시도비35%, 시군구비35%",N574*35%))))))))</f>
        <v>0</v>
      </c>
      <c r="T574" s="267">
        <f>IF(AA574="기타보조금",N574*100%,N574*0%)</f>
        <v>0</v>
      </c>
      <c r="U574" s="267">
        <f>SUM(Q574:T574)</f>
        <v>1486000</v>
      </c>
      <c r="V574" s="267">
        <f>IF(AA574="자부담",N574*100%,N574*0%)</f>
        <v>0</v>
      </c>
      <c r="W574" s="267">
        <f>IF(AA574="후원금",N574*100%,N574*0%)</f>
        <v>0</v>
      </c>
      <c r="X574" s="267">
        <f>IF(AA574="수익사업",N574*100%,N574*0%)</f>
        <v>0</v>
      </c>
      <c r="Y574" s="755">
        <f>SUM(U574:X574)</f>
        <v>1486000</v>
      </c>
      <c r="Z574" s="268" t="s">
        <v>299</v>
      </c>
      <c r="AA574" s="274" t="s">
        <v>81</v>
      </c>
      <c r="AB574" s="274" t="s">
        <v>23</v>
      </c>
      <c r="AC574" s="257" t="s">
        <v>638</v>
      </c>
    </row>
    <row r="575" spans="1:29" ht="20.100000000000001" customHeight="1" x14ac:dyDescent="0.15">
      <c r="A575" s="783"/>
      <c r="B575" s="783"/>
      <c r="C575" s="783"/>
      <c r="D575" s="267"/>
      <c r="E575" s="267"/>
      <c r="F575" s="267"/>
      <c r="G575" s="650" t="s">
        <v>274</v>
      </c>
      <c r="H575" s="644">
        <v>1880</v>
      </c>
      <c r="I575" s="643" t="s">
        <v>22</v>
      </c>
      <c r="J575" s="641">
        <v>1</v>
      </c>
      <c r="K575" s="643" t="s">
        <v>22</v>
      </c>
      <c r="L575" s="646">
        <v>100</v>
      </c>
      <c r="M575" s="623" t="s">
        <v>24</v>
      </c>
      <c r="N575" s="319">
        <f>SUM(H575*J575*L575)</f>
        <v>188000</v>
      </c>
      <c r="O575" s="267">
        <v>188000</v>
      </c>
      <c r="P575" s="276">
        <f>N575-O575</f>
        <v>0</v>
      </c>
      <c r="Q575" s="267">
        <f>IF(AA575="국비100%",N575*100%,IF(AA575="시도비100%",N575*0%,IF(AA575="시군구비100%",N575*0%,IF(AA575="국비30%, 시도비70%",N575*30%,IF(AA575="국비30%, 시도비20%, 시군구비50%",N575*30%,IF(AA575="국비50%, 시도비50%",N575*50%,IF(AA575="시도비50%, 시군구비50%",N575*0%,IF(AA575="국비30%, 시도비35%, 시군구비35%",N575*30%))))))))</f>
        <v>56400</v>
      </c>
      <c r="R575" s="267">
        <f>IF(AA575="국비100%",N575*0%,IF(AA575="시도비100%",N575*100%,IF(AA575="시군구비100%",N575*0%,IF(AA575="국비30%, 시도비70%",N575*70%,IF(AA575="국비30%, 시도비20%, 시군구비50%",N575*20%,IF(AA575="국비50%, 시도비50%",N575*50%,IF(AA575="시도비50%, 시군구비50%",N575*50%,IF(AA575="국비30%, 시도비35%, 시군구비35%",N575*35%))))))))</f>
        <v>131600</v>
      </c>
      <c r="S575" s="267">
        <f>IF(AA575="국비100%",N575*0%,IF(AA575="시도비100%",N575*0%,IF(AA575="시군구비100%",N575*100%,IF(AA575="국비30%, 시도비70%",N575*0%,IF(AA575="국비30%, 시도비20%, 시군구비50%",N575*50%,IF(AA575="국비50%, 시도비50%",N575*0%,IF(AA575="시도비50%, 시군구비50%",N575*50%,IF(AA575="국비30%, 시도비35%, 시군구비35%",N575*35%))))))))</f>
        <v>0</v>
      </c>
      <c r="T575" s="267">
        <f>IF(AA575="기타보조금",N575*100%,N575*0%)</f>
        <v>0</v>
      </c>
      <c r="U575" s="267">
        <f>SUM(Q575:T575)</f>
        <v>188000</v>
      </c>
      <c r="V575" s="267">
        <f>IF(AA575="자부담",N575*100%,N575*0%)</f>
        <v>0</v>
      </c>
      <c r="W575" s="267">
        <f>IF(AA575="후원금",N575*100%,N575*0%)</f>
        <v>0</v>
      </c>
      <c r="X575" s="267">
        <f>IF(AA575="수익사업",N575*100%,N575*0%)</f>
        <v>0</v>
      </c>
      <c r="Y575" s="755">
        <f>SUM(U575:X575)</f>
        <v>188000</v>
      </c>
      <c r="Z575" s="268" t="s">
        <v>299</v>
      </c>
      <c r="AA575" s="274" t="s">
        <v>81</v>
      </c>
      <c r="AB575" s="274" t="s">
        <v>23</v>
      </c>
      <c r="AC575" s="257" t="s">
        <v>638</v>
      </c>
    </row>
    <row r="576" spans="1:29" ht="20.100000000000001" customHeight="1" x14ac:dyDescent="0.15">
      <c r="A576" s="783"/>
      <c r="B576" s="783"/>
      <c r="C576" s="783"/>
      <c r="D576" s="267"/>
      <c r="E576" s="267"/>
      <c r="F576" s="267"/>
      <c r="G576" s="155" t="s">
        <v>430</v>
      </c>
      <c r="H576" s="644"/>
      <c r="I576" s="271"/>
      <c r="J576" s="643"/>
      <c r="K576" s="623"/>
      <c r="L576" s="643"/>
      <c r="M576" s="623"/>
      <c r="N576" s="275"/>
      <c r="O576" s="276"/>
      <c r="P576" s="267"/>
      <c r="Q576" s="267"/>
      <c r="R576" s="267"/>
      <c r="S576" s="267"/>
      <c r="T576" s="267"/>
      <c r="U576" s="267"/>
      <c r="V576" s="267"/>
      <c r="W576" s="267"/>
      <c r="X576" s="267"/>
      <c r="Y576" s="755"/>
      <c r="Z576" s="274"/>
      <c r="AA576" s="268"/>
      <c r="AB576" s="274"/>
    </row>
    <row r="577" spans="1:29" ht="20.100000000000001" customHeight="1" x14ac:dyDescent="0.15">
      <c r="A577" s="785"/>
      <c r="B577" s="785"/>
      <c r="C577" s="785"/>
      <c r="D577" s="320"/>
      <c r="E577" s="320"/>
      <c r="F577" s="320"/>
      <c r="G577" s="385" t="s">
        <v>414</v>
      </c>
      <c r="H577" s="384"/>
      <c r="I577" s="603"/>
      <c r="J577" s="383"/>
      <c r="K577" s="247"/>
      <c r="L577" s="383"/>
      <c r="M577" s="247"/>
      <c r="N577" s="604"/>
      <c r="O577" s="355"/>
      <c r="P577" s="320"/>
      <c r="Q577" s="320"/>
      <c r="R577" s="320"/>
      <c r="S577" s="320"/>
      <c r="T577" s="320"/>
      <c r="U577" s="320"/>
      <c r="V577" s="320"/>
      <c r="W577" s="320"/>
      <c r="X577" s="320"/>
      <c r="Y577" s="755"/>
      <c r="Z577" s="274"/>
      <c r="AA577" s="268"/>
      <c r="AB577" s="274"/>
    </row>
    <row r="578" spans="1:29" ht="20.100000000000001" customHeight="1" x14ac:dyDescent="0.15">
      <c r="A578" s="784"/>
      <c r="B578" s="784"/>
      <c r="C578" s="784"/>
      <c r="D578" s="286"/>
      <c r="E578" s="286"/>
      <c r="F578" s="286"/>
      <c r="G578" s="161" t="s">
        <v>206</v>
      </c>
      <c r="H578" s="162">
        <v>300000</v>
      </c>
      <c r="I578" s="354" t="s">
        <v>22</v>
      </c>
      <c r="J578" s="173">
        <v>6</v>
      </c>
      <c r="K578" s="354"/>
      <c r="L578" s="605"/>
      <c r="M578" s="164" t="s">
        <v>24</v>
      </c>
      <c r="N578" s="284">
        <f t="shared" ref="N578:N584" si="227">SUM(H578*J578)</f>
        <v>1800000</v>
      </c>
      <c r="O578" s="333">
        <v>1200000</v>
      </c>
      <c r="P578" s="286">
        <f t="shared" ref="P578:P584" si="228">N578-O578</f>
        <v>600000</v>
      </c>
      <c r="Q578" s="286">
        <f t="shared" ref="Q578:Q584" si="229">IF(AA578="국비100%",N578*100%,IF(AA578="시도비100%",N578*0%,IF(AA578="시군구비100%",N578*0%,IF(AA578="국비30%, 시도비70%",N578*30%,IF(AA578="국비30%, 시도비20%, 시군구비50%",N578*30%,IF(AA578="국비50%, 시도비50%",N578*50%,IF(AA578="시도비50%, 시군구비50%",N578*0%,IF(AA578="국비30%, 시도비35%, 시군구비35%",N578*30%))))))))</f>
        <v>540000</v>
      </c>
      <c r="R578" s="286">
        <f t="shared" ref="R578:R584" si="230">IF(AA578="국비100%",N578*0%,IF(AA578="시도비100%",N578*100%,IF(AA578="시군구비100%",N578*0%,IF(AA578="국비30%, 시도비70%",N578*70%,IF(AA578="국비30%, 시도비20%, 시군구비50%",N578*20%,IF(AA578="국비50%, 시도비50%",N578*50%,IF(AA578="시도비50%, 시군구비50%",N578*50%,IF(AA578="국비30%, 시도비35%, 시군구비35%",N578*35%))))))))</f>
        <v>360000</v>
      </c>
      <c r="S578" s="286">
        <f t="shared" ref="S578:S584" si="231">IF(AA578="국비100%",N578*0%,IF(AA578="시도비100%",N578*0%,IF(AA578="시군구비100%",N578*100%,IF(AA578="국비30%, 시도비70%",N578*0%,IF(AA578="국비30%, 시도비20%, 시군구비50%",N578*50%,IF(AA578="국비50%, 시도비50%",N578*0%,IF(AA578="시도비50%, 시군구비50%",N578*50%,IF(AA578="국비30%, 시도비35%, 시군구비35%",N578*35%))))))))</f>
        <v>900000</v>
      </c>
      <c r="T578" s="286">
        <f t="shared" ref="T578:T584" si="232">IF(AA578="기타보조금",N578*100%,N578*0%)</f>
        <v>0</v>
      </c>
      <c r="U578" s="286">
        <f t="shared" ref="U578:U584" si="233">SUM(Q578:T578)</f>
        <v>1800000</v>
      </c>
      <c r="V578" s="286">
        <f t="shared" ref="V578:V584" si="234">IF(AA578="자부담",N578*100%,N578*0%)</f>
        <v>0</v>
      </c>
      <c r="W578" s="286">
        <f t="shared" ref="W578:W584" si="235">IF(AA578="후원금",N578*100%,N578*0%)</f>
        <v>0</v>
      </c>
      <c r="X578" s="286">
        <f t="shared" ref="X578:X584" si="236">IF(AA578="수익사업",N578*100%,N578*0%)</f>
        <v>0</v>
      </c>
      <c r="Y578" s="755">
        <f t="shared" ref="Y578:Y584" si="237">SUM(U578:X578)</f>
        <v>1800000</v>
      </c>
      <c r="Z578" s="274" t="s">
        <v>443</v>
      </c>
      <c r="AA578" s="268" t="s">
        <v>597</v>
      </c>
      <c r="AB578" s="274" t="s">
        <v>23</v>
      </c>
      <c r="AC578" s="257" t="s">
        <v>637</v>
      </c>
    </row>
    <row r="579" spans="1:29" ht="20.100000000000001" customHeight="1" x14ac:dyDescent="0.15">
      <c r="A579" s="783"/>
      <c r="B579" s="783"/>
      <c r="C579" s="783"/>
      <c r="D579" s="267"/>
      <c r="E579" s="267"/>
      <c r="F579" s="267"/>
      <c r="G579" s="156" t="s">
        <v>196</v>
      </c>
      <c r="H579" s="644">
        <v>100000</v>
      </c>
      <c r="I579" s="672" t="s">
        <v>22</v>
      </c>
      <c r="J579" s="641">
        <v>1</v>
      </c>
      <c r="K579" s="672"/>
      <c r="L579" s="712"/>
      <c r="M579" s="623" t="s">
        <v>24</v>
      </c>
      <c r="N579" s="275">
        <f t="shared" si="227"/>
        <v>100000</v>
      </c>
      <c r="O579" s="277">
        <v>100000</v>
      </c>
      <c r="P579" s="267">
        <f t="shared" si="228"/>
        <v>0</v>
      </c>
      <c r="Q579" s="267">
        <f t="shared" si="229"/>
        <v>30000</v>
      </c>
      <c r="R579" s="267">
        <f t="shared" si="230"/>
        <v>20000</v>
      </c>
      <c r="S579" s="267">
        <f t="shared" si="231"/>
        <v>50000</v>
      </c>
      <c r="T579" s="267">
        <f t="shared" si="232"/>
        <v>0</v>
      </c>
      <c r="U579" s="267">
        <f t="shared" si="233"/>
        <v>100000</v>
      </c>
      <c r="V579" s="267">
        <f t="shared" si="234"/>
        <v>0</v>
      </c>
      <c r="W579" s="267">
        <f t="shared" si="235"/>
        <v>0</v>
      </c>
      <c r="X579" s="267">
        <f t="shared" si="236"/>
        <v>0</v>
      </c>
      <c r="Y579" s="755">
        <f t="shared" si="237"/>
        <v>100000</v>
      </c>
      <c r="Z579" s="274" t="s">
        <v>443</v>
      </c>
      <c r="AA579" s="268" t="s">
        <v>597</v>
      </c>
      <c r="AB579" s="274" t="s">
        <v>23</v>
      </c>
      <c r="AC579" s="257" t="s">
        <v>637</v>
      </c>
    </row>
    <row r="580" spans="1:29" ht="20.100000000000001" customHeight="1" x14ac:dyDescent="0.15">
      <c r="A580" s="783"/>
      <c r="B580" s="783"/>
      <c r="C580" s="783"/>
      <c r="D580" s="267"/>
      <c r="E580" s="267"/>
      <c r="F580" s="267"/>
      <c r="G580" s="156" t="s">
        <v>582</v>
      </c>
      <c r="H580" s="644">
        <v>42183.5</v>
      </c>
      <c r="I580" s="672" t="s">
        <v>22</v>
      </c>
      <c r="J580" s="641">
        <v>2</v>
      </c>
      <c r="K580" s="711"/>
      <c r="L580" s="643"/>
      <c r="M580" s="623" t="s">
        <v>24</v>
      </c>
      <c r="N580" s="275">
        <f t="shared" si="227"/>
        <v>84367</v>
      </c>
      <c r="O580" s="277">
        <v>84367</v>
      </c>
      <c r="P580" s="267">
        <f t="shared" si="228"/>
        <v>0</v>
      </c>
      <c r="Q580" s="267">
        <f t="shared" si="229"/>
        <v>25310.1</v>
      </c>
      <c r="R580" s="267">
        <f t="shared" si="230"/>
        <v>16873.400000000001</v>
      </c>
      <c r="S580" s="267">
        <f t="shared" si="231"/>
        <v>42183.5</v>
      </c>
      <c r="T580" s="267">
        <f t="shared" si="232"/>
        <v>0</v>
      </c>
      <c r="U580" s="267">
        <f t="shared" si="233"/>
        <v>84367</v>
      </c>
      <c r="V580" s="267">
        <f t="shared" si="234"/>
        <v>0</v>
      </c>
      <c r="W580" s="267">
        <f t="shared" si="235"/>
        <v>0</v>
      </c>
      <c r="X580" s="267">
        <f t="shared" si="236"/>
        <v>0</v>
      </c>
      <c r="Y580" s="755">
        <f t="shared" si="237"/>
        <v>84367</v>
      </c>
      <c r="Z580" s="274" t="s">
        <v>443</v>
      </c>
      <c r="AA580" s="268" t="s">
        <v>597</v>
      </c>
      <c r="AB580" s="274" t="s">
        <v>23</v>
      </c>
      <c r="AC580" s="257" t="s">
        <v>637</v>
      </c>
    </row>
    <row r="581" spans="1:29" ht="20.100000000000001" customHeight="1" x14ac:dyDescent="0.15">
      <c r="A581" s="783"/>
      <c r="B581" s="783"/>
      <c r="C581" s="783"/>
      <c r="D581" s="267"/>
      <c r="E581" s="267"/>
      <c r="F581" s="267"/>
      <c r="G581" s="156" t="s">
        <v>204</v>
      </c>
      <c r="H581" s="644">
        <v>550000</v>
      </c>
      <c r="I581" s="672" t="s">
        <v>22</v>
      </c>
      <c r="J581" s="641">
        <v>1</v>
      </c>
      <c r="K581" s="711"/>
      <c r="L581" s="643"/>
      <c r="M581" s="623" t="s">
        <v>24</v>
      </c>
      <c r="N581" s="275">
        <f t="shared" si="227"/>
        <v>550000</v>
      </c>
      <c r="O581" s="277">
        <v>550000</v>
      </c>
      <c r="P581" s="267">
        <f t="shared" si="228"/>
        <v>0</v>
      </c>
      <c r="Q581" s="267">
        <f t="shared" si="229"/>
        <v>165000</v>
      </c>
      <c r="R581" s="267">
        <f t="shared" si="230"/>
        <v>110000</v>
      </c>
      <c r="S581" s="267">
        <f t="shared" si="231"/>
        <v>275000</v>
      </c>
      <c r="T581" s="267">
        <f t="shared" si="232"/>
        <v>0</v>
      </c>
      <c r="U581" s="267">
        <f t="shared" si="233"/>
        <v>550000</v>
      </c>
      <c r="V581" s="267">
        <f t="shared" si="234"/>
        <v>0</v>
      </c>
      <c r="W581" s="267">
        <f t="shared" si="235"/>
        <v>0</v>
      </c>
      <c r="X581" s="267">
        <f t="shared" si="236"/>
        <v>0</v>
      </c>
      <c r="Y581" s="755">
        <f t="shared" si="237"/>
        <v>550000</v>
      </c>
      <c r="Z581" s="274" t="s">
        <v>443</v>
      </c>
      <c r="AA581" s="268" t="s">
        <v>597</v>
      </c>
      <c r="AB581" s="274" t="s">
        <v>23</v>
      </c>
      <c r="AC581" s="257" t="s">
        <v>637</v>
      </c>
    </row>
    <row r="582" spans="1:29" ht="20.100000000000001" customHeight="1" x14ac:dyDescent="0.15">
      <c r="A582" s="783"/>
      <c r="B582" s="783"/>
      <c r="C582" s="783"/>
      <c r="D582" s="267"/>
      <c r="E582" s="267"/>
      <c r="F582" s="267"/>
      <c r="G582" s="156" t="s">
        <v>381</v>
      </c>
      <c r="H582" s="644">
        <v>858000</v>
      </c>
      <c r="I582" s="672" t="s">
        <v>22</v>
      </c>
      <c r="J582" s="641">
        <v>1</v>
      </c>
      <c r="K582" s="711"/>
      <c r="L582" s="643"/>
      <c r="M582" s="623" t="s">
        <v>24</v>
      </c>
      <c r="N582" s="275">
        <f t="shared" si="227"/>
        <v>858000</v>
      </c>
      <c r="O582" s="277">
        <v>858000</v>
      </c>
      <c r="P582" s="267">
        <f t="shared" si="228"/>
        <v>0</v>
      </c>
      <c r="Q582" s="267">
        <f t="shared" si="229"/>
        <v>257400</v>
      </c>
      <c r="R582" s="267">
        <f t="shared" si="230"/>
        <v>171600</v>
      </c>
      <c r="S582" s="267">
        <f t="shared" si="231"/>
        <v>429000</v>
      </c>
      <c r="T582" s="267">
        <f t="shared" si="232"/>
        <v>0</v>
      </c>
      <c r="U582" s="267">
        <f t="shared" si="233"/>
        <v>858000</v>
      </c>
      <c r="V582" s="267">
        <f t="shared" si="234"/>
        <v>0</v>
      </c>
      <c r="W582" s="267">
        <f t="shared" si="235"/>
        <v>0</v>
      </c>
      <c r="X582" s="267">
        <f t="shared" si="236"/>
        <v>0</v>
      </c>
      <c r="Y582" s="755">
        <f t="shared" si="237"/>
        <v>858000</v>
      </c>
      <c r="Z582" s="274" t="s">
        <v>443</v>
      </c>
      <c r="AA582" s="268" t="s">
        <v>597</v>
      </c>
      <c r="AB582" s="274" t="s">
        <v>23</v>
      </c>
      <c r="AC582" s="257" t="s">
        <v>637</v>
      </c>
    </row>
    <row r="583" spans="1:29" ht="20.100000000000001" customHeight="1" x14ac:dyDescent="0.15">
      <c r="A583" s="783"/>
      <c r="B583" s="783"/>
      <c r="C583" s="783"/>
      <c r="D583" s="267"/>
      <c r="E583" s="267"/>
      <c r="F583" s="267"/>
      <c r="G583" s="156" t="s">
        <v>199</v>
      </c>
      <c r="H583" s="644">
        <v>242000</v>
      </c>
      <c r="I583" s="672" t="s">
        <v>22</v>
      </c>
      <c r="J583" s="641">
        <v>1</v>
      </c>
      <c r="K583" s="672"/>
      <c r="L583" s="712"/>
      <c r="M583" s="623" t="s">
        <v>24</v>
      </c>
      <c r="N583" s="275">
        <f t="shared" si="227"/>
        <v>242000</v>
      </c>
      <c r="O583" s="277">
        <v>242000</v>
      </c>
      <c r="P583" s="267">
        <f t="shared" si="228"/>
        <v>0</v>
      </c>
      <c r="Q583" s="267">
        <f t="shared" si="229"/>
        <v>72600</v>
      </c>
      <c r="R583" s="267">
        <f t="shared" si="230"/>
        <v>48400</v>
      </c>
      <c r="S583" s="267">
        <f t="shared" si="231"/>
        <v>121000</v>
      </c>
      <c r="T583" s="267">
        <f t="shared" si="232"/>
        <v>0</v>
      </c>
      <c r="U583" s="267">
        <f t="shared" si="233"/>
        <v>242000</v>
      </c>
      <c r="V583" s="267">
        <f t="shared" si="234"/>
        <v>0</v>
      </c>
      <c r="W583" s="267">
        <f t="shared" si="235"/>
        <v>0</v>
      </c>
      <c r="X583" s="267">
        <f t="shared" si="236"/>
        <v>0</v>
      </c>
      <c r="Y583" s="755">
        <f t="shared" si="237"/>
        <v>242000</v>
      </c>
      <c r="Z583" s="274" t="s">
        <v>443</v>
      </c>
      <c r="AA583" s="268" t="s">
        <v>597</v>
      </c>
      <c r="AB583" s="274" t="s">
        <v>23</v>
      </c>
      <c r="AC583" s="257" t="s">
        <v>637</v>
      </c>
    </row>
    <row r="584" spans="1:29" ht="20.100000000000001" customHeight="1" x14ac:dyDescent="0.15">
      <c r="A584" s="783"/>
      <c r="B584" s="783"/>
      <c r="C584" s="783"/>
      <c r="D584" s="267"/>
      <c r="E584" s="267"/>
      <c r="F584" s="267"/>
      <c r="G584" s="156" t="s">
        <v>44</v>
      </c>
      <c r="H584" s="644">
        <v>3000000</v>
      </c>
      <c r="I584" s="672" t="s">
        <v>22</v>
      </c>
      <c r="J584" s="641">
        <v>1</v>
      </c>
      <c r="K584" s="711"/>
      <c r="L584" s="643"/>
      <c r="M584" s="623" t="s">
        <v>24</v>
      </c>
      <c r="N584" s="275">
        <f t="shared" si="227"/>
        <v>3000000</v>
      </c>
      <c r="O584" s="277">
        <v>3000000</v>
      </c>
      <c r="P584" s="267">
        <f t="shared" si="228"/>
        <v>0</v>
      </c>
      <c r="Q584" s="267">
        <f t="shared" si="229"/>
        <v>900000</v>
      </c>
      <c r="R584" s="267">
        <f t="shared" si="230"/>
        <v>600000</v>
      </c>
      <c r="S584" s="267">
        <f t="shared" si="231"/>
        <v>1500000</v>
      </c>
      <c r="T584" s="267">
        <f t="shared" si="232"/>
        <v>0</v>
      </c>
      <c r="U584" s="267">
        <f t="shared" si="233"/>
        <v>3000000</v>
      </c>
      <c r="V584" s="267">
        <f t="shared" si="234"/>
        <v>0</v>
      </c>
      <c r="W584" s="267">
        <f t="shared" si="235"/>
        <v>0</v>
      </c>
      <c r="X584" s="267">
        <f t="shared" si="236"/>
        <v>0</v>
      </c>
      <c r="Y584" s="755">
        <f t="shared" si="237"/>
        <v>3000000</v>
      </c>
      <c r="Z584" s="274" t="s">
        <v>443</v>
      </c>
      <c r="AA584" s="268" t="s">
        <v>597</v>
      </c>
      <c r="AB584" s="274" t="s">
        <v>23</v>
      </c>
      <c r="AC584" s="257" t="s">
        <v>637</v>
      </c>
    </row>
    <row r="585" spans="1:29" ht="20.100000000000001" customHeight="1" x14ac:dyDescent="0.15">
      <c r="A585" s="783"/>
      <c r="B585" s="783"/>
      <c r="C585" s="783"/>
      <c r="D585" s="267"/>
      <c r="E585" s="267"/>
      <c r="F585" s="267"/>
      <c r="G585" s="647" t="s">
        <v>152</v>
      </c>
      <c r="H585" s="644"/>
      <c r="I585" s="643"/>
      <c r="J585" s="641"/>
      <c r="K585" s="643"/>
      <c r="L585" s="712"/>
      <c r="M585" s="623"/>
      <c r="N585" s="319"/>
      <c r="O585" s="139"/>
      <c r="P585" s="276"/>
      <c r="Q585" s="267"/>
      <c r="R585" s="267"/>
      <c r="S585" s="267"/>
      <c r="T585" s="267"/>
      <c r="U585" s="267"/>
      <c r="V585" s="267"/>
      <c r="W585" s="267"/>
      <c r="X585" s="267"/>
      <c r="Y585" s="755"/>
      <c r="Z585" s="268"/>
      <c r="AA585" s="274"/>
      <c r="AB585" s="274"/>
    </row>
    <row r="586" spans="1:29" ht="20.100000000000001" customHeight="1" x14ac:dyDescent="0.15">
      <c r="A586" s="783"/>
      <c r="B586" s="783"/>
      <c r="C586" s="783"/>
      <c r="D586" s="267"/>
      <c r="E586" s="267"/>
      <c r="F586" s="267"/>
      <c r="G586" s="647" t="s">
        <v>149</v>
      </c>
      <c r="H586" s="644"/>
      <c r="I586" s="643"/>
      <c r="J586" s="331"/>
      <c r="K586" s="643"/>
      <c r="L586" s="641"/>
      <c r="M586" s="623"/>
      <c r="N586" s="77"/>
      <c r="O586" s="276"/>
      <c r="P586" s="276"/>
      <c r="Q586" s="267"/>
      <c r="R586" s="267"/>
      <c r="S586" s="267"/>
      <c r="T586" s="267"/>
      <c r="U586" s="267"/>
      <c r="V586" s="267"/>
      <c r="W586" s="267"/>
      <c r="X586" s="267"/>
      <c r="Y586" s="755"/>
      <c r="Z586" s="268"/>
      <c r="AA586" s="274"/>
      <c r="AB586" s="274"/>
    </row>
    <row r="587" spans="1:29" ht="20.100000000000001" customHeight="1" x14ac:dyDescent="0.15">
      <c r="A587" s="783"/>
      <c r="B587" s="783"/>
      <c r="C587" s="783"/>
      <c r="D587" s="267"/>
      <c r="E587" s="267"/>
      <c r="F587" s="267"/>
      <c r="G587" s="647" t="s">
        <v>397</v>
      </c>
      <c r="H587" s="644">
        <v>50000</v>
      </c>
      <c r="I587" s="643" t="s">
        <v>22</v>
      </c>
      <c r="J587" s="641">
        <v>10</v>
      </c>
      <c r="K587" s="643" t="s">
        <v>22</v>
      </c>
      <c r="L587" s="712">
        <v>2</v>
      </c>
      <c r="M587" s="623" t="s">
        <v>24</v>
      </c>
      <c r="N587" s="319">
        <f>SUM(H587*J587*L587)</f>
        <v>1000000</v>
      </c>
      <c r="O587" s="276">
        <v>900000</v>
      </c>
      <c r="P587" s="276">
        <f>N587-O587</f>
        <v>100000</v>
      </c>
      <c r="Q587" s="267">
        <f>IF(AA587="국비100%",N587*100%,IF(AA587="시도비100%",N587*0%,IF(AA587="시군구비100%",N587*0%,IF(AA587="국비30%, 시도비70%",N587*30%,IF(AA587="국비30%, 시도비20%, 시군구비50%",N587*30%,IF(AA587="국비50%, 시도비50%",N587*50%,IF(AA587="시도비50%, 시군구비50%",N587*0%,IF(AA587="국비30%, 시도비35%, 시군구비35%",N587*30%))))))))</f>
        <v>300000</v>
      </c>
      <c r="R587" s="267">
        <f>IF(AA587="국비100%",N587*0%,IF(AA587="시도비100%",N587*100%,IF(AA587="시군구비100%",N587*0%,IF(AA587="국비30%, 시도비70%",N587*70%,IF(AA587="국비30%, 시도비20%, 시군구비50%",N587*20%,IF(AA587="국비50%, 시도비50%",N587*50%,IF(AA587="시도비50%, 시군구비50%",N587*50%,IF(AA587="국비30%, 시도비35%, 시군구비35%",N587*35%))))))))</f>
        <v>700000</v>
      </c>
      <c r="S587" s="267">
        <f>IF(AA587="국비100%",N587*0%,IF(AA587="시도비100%",N587*0%,IF(AA587="시군구비100%",N587*100%,IF(AA587="국비30%, 시도비70%",N587*0%,IF(AA587="국비30%, 시도비20%, 시군구비50%",N587*50%,IF(AA587="국비50%, 시도비50%",N587*0%,IF(AA587="시도비50%, 시군구비50%",N587*50%,IF(AA587="국비30%, 시도비35%, 시군구비35%",N587*35%))))))))</f>
        <v>0</v>
      </c>
      <c r="T587" s="267">
        <f>IF(AA587="기타보조금",N587*100%,N587*0%)</f>
        <v>0</v>
      </c>
      <c r="U587" s="267">
        <f>SUM(Q587:T587)</f>
        <v>1000000</v>
      </c>
      <c r="V587" s="267">
        <f>IF(AA587="자부담",N587*100%,N587*0%)</f>
        <v>0</v>
      </c>
      <c r="W587" s="267">
        <f>IF(AA587="후원금",N587*100%,N587*0%)</f>
        <v>0</v>
      </c>
      <c r="X587" s="267">
        <f>IF(AA587="수익사업",N587*100%,N587*0%)</f>
        <v>0</v>
      </c>
      <c r="Y587" s="755">
        <f>SUM(U587:X587)</f>
        <v>1000000</v>
      </c>
      <c r="Z587" s="268" t="s">
        <v>26</v>
      </c>
      <c r="AA587" s="274" t="s">
        <v>81</v>
      </c>
      <c r="AB587" s="274" t="s">
        <v>23</v>
      </c>
      <c r="AC587" s="257" t="s">
        <v>638</v>
      </c>
    </row>
    <row r="588" spans="1:29" ht="20.100000000000001" customHeight="1" x14ac:dyDescent="0.15">
      <c r="A588" s="783"/>
      <c r="B588" s="783"/>
      <c r="C588" s="783"/>
      <c r="D588" s="267"/>
      <c r="E588" s="267"/>
      <c r="F588" s="267"/>
      <c r="G588" s="647" t="s">
        <v>392</v>
      </c>
      <c r="H588" s="644">
        <v>100000</v>
      </c>
      <c r="I588" s="643" t="s">
        <v>22</v>
      </c>
      <c r="J588" s="641">
        <v>19</v>
      </c>
      <c r="K588" s="643" t="s">
        <v>22</v>
      </c>
      <c r="L588" s="646">
        <v>1</v>
      </c>
      <c r="M588" s="623" t="s">
        <v>24</v>
      </c>
      <c r="N588" s="319">
        <f>SUM(H588*J588*L588)</f>
        <v>1900000</v>
      </c>
      <c r="O588" s="276">
        <v>1600000</v>
      </c>
      <c r="P588" s="276">
        <f>N588-O588</f>
        <v>300000</v>
      </c>
      <c r="Q588" s="267">
        <f>IF(AA588="국비100%",N588*100%,IF(AA588="시도비100%",N588*0%,IF(AA588="시군구비100%",N588*0%,IF(AA588="국비30%, 시도비70%",N588*30%,IF(AA588="국비30%, 시도비20%, 시군구비50%",N588*30%,IF(AA588="국비50%, 시도비50%",N588*50%,IF(AA588="시도비50%, 시군구비50%",N588*0%,IF(AA588="국비30%, 시도비35%, 시군구비35%",N588*30%))))))))</f>
        <v>570000</v>
      </c>
      <c r="R588" s="267">
        <f>IF(AA588="국비100%",N588*0%,IF(AA588="시도비100%",N588*100%,IF(AA588="시군구비100%",N588*0%,IF(AA588="국비30%, 시도비70%",N588*70%,IF(AA588="국비30%, 시도비20%, 시군구비50%",N588*20%,IF(AA588="국비50%, 시도비50%",N588*50%,IF(AA588="시도비50%, 시군구비50%",N588*50%,IF(AA588="국비30%, 시도비35%, 시군구비35%",N588*35%))))))))</f>
        <v>1330000</v>
      </c>
      <c r="S588" s="267">
        <f>IF(AA588="국비100%",N588*0%,IF(AA588="시도비100%",N588*0%,IF(AA588="시군구비100%",N588*100%,IF(AA588="국비30%, 시도비70%",N588*0%,IF(AA588="국비30%, 시도비20%, 시군구비50%",N588*50%,IF(AA588="국비50%, 시도비50%",N588*0%,IF(AA588="시도비50%, 시군구비50%",N588*50%,IF(AA588="국비30%, 시도비35%, 시군구비35%",N588*35%))))))))</f>
        <v>0</v>
      </c>
      <c r="T588" s="267">
        <f>IF(AA588="기타보조금",N588*100%,N588*0%)</f>
        <v>0</v>
      </c>
      <c r="U588" s="267">
        <f>SUM(Q588:T588)</f>
        <v>1900000</v>
      </c>
      <c r="V588" s="267">
        <f>IF(AA588="자부담",N588*100%,N588*0%)</f>
        <v>0</v>
      </c>
      <c r="W588" s="267">
        <f>IF(AA588="후원금",N588*100%,N588*0%)</f>
        <v>0</v>
      </c>
      <c r="X588" s="267">
        <f>IF(AA588="수익사업",N588*100%,N588*0%)</f>
        <v>0</v>
      </c>
      <c r="Y588" s="755">
        <f>SUM(U588:X588)</f>
        <v>1900000</v>
      </c>
      <c r="Z588" s="268" t="s">
        <v>26</v>
      </c>
      <c r="AA588" s="274" t="s">
        <v>81</v>
      </c>
      <c r="AB588" s="274" t="s">
        <v>23</v>
      </c>
      <c r="AC588" s="257" t="s">
        <v>638</v>
      </c>
    </row>
    <row r="589" spans="1:29" ht="20.100000000000001" customHeight="1" x14ac:dyDescent="0.15">
      <c r="A589" s="783"/>
      <c r="B589" s="783"/>
      <c r="C589" s="783"/>
      <c r="D589" s="267"/>
      <c r="E589" s="267"/>
      <c r="F589" s="267"/>
      <c r="G589" s="647" t="s">
        <v>254</v>
      </c>
      <c r="H589" s="644"/>
      <c r="I589" s="643"/>
      <c r="J589" s="641"/>
      <c r="K589" s="643"/>
      <c r="L589" s="646"/>
      <c r="M589" s="623"/>
      <c r="N589" s="319"/>
      <c r="O589" s="276"/>
      <c r="P589" s="276"/>
      <c r="Q589" s="267"/>
      <c r="R589" s="267"/>
      <c r="S589" s="267"/>
      <c r="T589" s="267"/>
      <c r="U589" s="267"/>
      <c r="V589" s="267"/>
      <c r="W589" s="267"/>
      <c r="X589" s="267"/>
      <c r="Y589" s="755"/>
      <c r="Z589" s="268"/>
      <c r="AA589" s="274"/>
      <c r="AB589" s="274"/>
    </row>
    <row r="590" spans="1:29" ht="20.100000000000001" customHeight="1" x14ac:dyDescent="0.15">
      <c r="A590" s="783"/>
      <c r="B590" s="783"/>
      <c r="C590" s="783"/>
      <c r="D590" s="267"/>
      <c r="E590" s="267"/>
      <c r="F590" s="267"/>
      <c r="G590" s="647" t="s">
        <v>392</v>
      </c>
      <c r="H590" s="644">
        <v>50000</v>
      </c>
      <c r="I590" s="643" t="s">
        <v>22</v>
      </c>
      <c r="J590" s="641">
        <v>5</v>
      </c>
      <c r="K590" s="643" t="s">
        <v>22</v>
      </c>
      <c r="L590" s="646">
        <v>1</v>
      </c>
      <c r="M590" s="623" t="s">
        <v>24</v>
      </c>
      <c r="N590" s="319">
        <f>SUM(H590*J590*L590)</f>
        <v>250000</v>
      </c>
      <c r="O590" s="276"/>
      <c r="P590" s="276">
        <f>N590-O590</f>
        <v>250000</v>
      </c>
      <c r="Q590" s="267">
        <f>IF(AA590="국비100%",N590*100%,IF(AA590="시도비100%",N590*0%,IF(AA590="시군구비100%",N590*0%,IF(AA590="국비30%, 시도비70%",N590*30%,IF(AA590="국비30%, 시도비20%, 시군구비50%",N590*30%,IF(AA590="국비50%, 시도비50%",N590*50%,IF(AA590="시도비50%, 시군구비50%",N590*0%,IF(AA590="국비30%, 시도비35%, 시군구비35%",N590*30%))))))))</f>
        <v>75000</v>
      </c>
      <c r="R590" s="267">
        <f>IF(AA590="국비100%",N590*0%,IF(AA590="시도비100%",N590*100%,IF(AA590="시군구비100%",N590*0%,IF(AA590="국비30%, 시도비70%",N590*70%,IF(AA590="국비30%, 시도비20%, 시군구비50%",N590*20%,IF(AA590="국비50%, 시도비50%",N590*50%,IF(AA590="시도비50%, 시군구비50%",N590*50%,IF(AA590="국비30%, 시도비35%, 시군구비35%",N590*35%))))))))</f>
        <v>175000</v>
      </c>
      <c r="S590" s="267">
        <f>IF(AA590="국비100%",N590*0%,IF(AA590="시도비100%",N590*0%,IF(AA590="시군구비100%",N590*100%,IF(AA590="국비30%, 시도비70%",N590*0%,IF(AA590="국비30%, 시도비20%, 시군구비50%",N590*50%,IF(AA590="국비50%, 시도비50%",N590*0%,IF(AA590="시도비50%, 시군구비50%",N590*50%,IF(AA590="국비30%, 시도비35%, 시군구비35%",N590*35%))))))))</f>
        <v>0</v>
      </c>
      <c r="T590" s="267">
        <f>IF(AA590="기타보조금",N590*100%,N590*0%)</f>
        <v>0</v>
      </c>
      <c r="U590" s="267">
        <f>SUM(Q590:T590)</f>
        <v>250000</v>
      </c>
      <c r="V590" s="267">
        <f>IF(AA590="자부담",N590*100%,N590*0%)</f>
        <v>0</v>
      </c>
      <c r="W590" s="267">
        <f>IF(AA590="후원금",N590*100%,N590*0%)</f>
        <v>0</v>
      </c>
      <c r="X590" s="267">
        <f>IF(AA590="수익사업",N590*100%,N590*0%)</f>
        <v>0</v>
      </c>
      <c r="Y590" s="755">
        <f>SUM(U590:X590)</f>
        <v>250000</v>
      </c>
      <c r="Z590" s="268" t="s">
        <v>26</v>
      </c>
      <c r="AA590" s="274" t="s">
        <v>81</v>
      </c>
      <c r="AB590" s="274" t="s">
        <v>23</v>
      </c>
      <c r="AC590" s="257" t="s">
        <v>638</v>
      </c>
    </row>
    <row r="591" spans="1:29" ht="20.100000000000001" customHeight="1" x14ac:dyDescent="0.15">
      <c r="A591" s="783"/>
      <c r="B591" s="783"/>
      <c r="C591" s="783"/>
      <c r="D591" s="267"/>
      <c r="E591" s="267"/>
      <c r="F591" s="267"/>
      <c r="G591" s="647" t="s">
        <v>252</v>
      </c>
      <c r="H591" s="644">
        <v>4500</v>
      </c>
      <c r="I591" s="643" t="s">
        <v>22</v>
      </c>
      <c r="J591" s="641">
        <v>15</v>
      </c>
      <c r="K591" s="643" t="s">
        <v>22</v>
      </c>
      <c r="L591" s="646">
        <v>8</v>
      </c>
      <c r="M591" s="623" t="s">
        <v>24</v>
      </c>
      <c r="N591" s="319">
        <f>SUM(H591*J591*L591)</f>
        <v>540000</v>
      </c>
      <c r="O591" s="276">
        <v>244200</v>
      </c>
      <c r="P591" s="276">
        <f>N591-O591</f>
        <v>295800</v>
      </c>
      <c r="Q591" s="267">
        <f>IF(AA591="국비100%",N591*100%,IF(AA591="시도비100%",N591*0%,IF(AA591="시군구비100%",N591*0%,IF(AA591="국비30%, 시도비70%",N591*30%,IF(AA591="국비30%, 시도비20%, 시군구비50%",N591*30%,IF(AA591="국비50%, 시도비50%",N591*50%,IF(AA591="시도비50%, 시군구비50%",N591*0%,IF(AA591="국비30%, 시도비35%, 시군구비35%",N591*30%))))))))</f>
        <v>162000</v>
      </c>
      <c r="R591" s="267">
        <f>IF(AA591="국비100%",N591*0%,IF(AA591="시도비100%",N591*100%,IF(AA591="시군구비100%",N591*0%,IF(AA591="국비30%, 시도비70%",N591*70%,IF(AA591="국비30%, 시도비20%, 시군구비50%",N591*20%,IF(AA591="국비50%, 시도비50%",N591*50%,IF(AA591="시도비50%, 시군구비50%",N591*50%,IF(AA591="국비30%, 시도비35%, 시군구비35%",N591*35%))))))))</f>
        <v>378000</v>
      </c>
      <c r="S591" s="267">
        <f>IF(AA591="국비100%",N591*0%,IF(AA591="시도비100%",N591*0%,IF(AA591="시군구비100%",N591*100%,IF(AA591="국비30%, 시도비70%",N591*0%,IF(AA591="국비30%, 시도비20%, 시군구비50%",N591*50%,IF(AA591="국비50%, 시도비50%",N591*0%,IF(AA591="시도비50%, 시군구비50%",N591*50%,IF(AA591="국비30%, 시도비35%, 시군구비35%",N591*35%))))))))</f>
        <v>0</v>
      </c>
      <c r="T591" s="267">
        <f>IF(AA591="기타보조금",N591*100%,N591*0%)</f>
        <v>0</v>
      </c>
      <c r="U591" s="267">
        <f>SUM(Q591:T591)</f>
        <v>540000</v>
      </c>
      <c r="V591" s="267">
        <f>IF(AA591="자부담",N591*100%,N591*0%)</f>
        <v>0</v>
      </c>
      <c r="W591" s="267">
        <f>IF(AA591="후원금",N591*100%,N591*0%)</f>
        <v>0</v>
      </c>
      <c r="X591" s="267">
        <f>IF(AA591="수익사업",N591*100%,N591*0%)</f>
        <v>0</v>
      </c>
      <c r="Y591" s="755">
        <f>SUM(U591:X591)</f>
        <v>540000</v>
      </c>
      <c r="Z591" s="268" t="s">
        <v>26</v>
      </c>
      <c r="AA591" s="274" t="s">
        <v>81</v>
      </c>
      <c r="AB591" s="274" t="s">
        <v>23</v>
      </c>
      <c r="AC591" s="257" t="s">
        <v>638</v>
      </c>
    </row>
    <row r="592" spans="1:29" ht="20.100000000000001" customHeight="1" x14ac:dyDescent="0.15">
      <c r="A592" s="783"/>
      <c r="B592" s="783"/>
      <c r="C592" s="783"/>
      <c r="D592" s="267"/>
      <c r="E592" s="267"/>
      <c r="F592" s="267"/>
      <c r="G592" s="647" t="s">
        <v>257</v>
      </c>
      <c r="H592" s="644">
        <v>3740</v>
      </c>
      <c r="I592" s="643" t="s">
        <v>22</v>
      </c>
      <c r="J592" s="641">
        <v>3</v>
      </c>
      <c r="K592" s="643" t="s">
        <v>22</v>
      </c>
      <c r="L592" s="646">
        <v>8</v>
      </c>
      <c r="M592" s="623" t="s">
        <v>24</v>
      </c>
      <c r="N592" s="319">
        <f>SUM(H592*J592*L592)</f>
        <v>89760</v>
      </c>
      <c r="O592" s="276">
        <v>59840</v>
      </c>
      <c r="P592" s="276">
        <f>N592-O592</f>
        <v>29920</v>
      </c>
      <c r="Q592" s="267">
        <f>IF(AA592="국비100%",N592*100%,IF(AA592="시도비100%",N592*0%,IF(AA592="시군구비100%",N592*0%,IF(AA592="국비30%, 시도비70%",N592*30%,IF(AA592="국비30%, 시도비20%, 시군구비50%",N592*30%,IF(AA592="국비50%, 시도비50%",N592*50%,IF(AA592="시도비50%, 시군구비50%",N592*0%,IF(AA592="국비30%, 시도비35%, 시군구비35%",N592*30%))))))))</f>
        <v>26928</v>
      </c>
      <c r="R592" s="267">
        <f>IF(AA592="국비100%",N592*0%,IF(AA592="시도비100%",N592*100%,IF(AA592="시군구비100%",N592*0%,IF(AA592="국비30%, 시도비70%",N592*70%,IF(AA592="국비30%, 시도비20%, 시군구비50%",N592*20%,IF(AA592="국비50%, 시도비50%",N592*50%,IF(AA592="시도비50%, 시군구비50%",N592*50%,IF(AA592="국비30%, 시도비35%, 시군구비35%",N592*35%))))))))</f>
        <v>62831.999999999993</v>
      </c>
      <c r="S592" s="267">
        <f>IF(AA592="국비100%",N592*0%,IF(AA592="시도비100%",N592*0%,IF(AA592="시군구비100%",N592*100%,IF(AA592="국비30%, 시도비70%",N592*0%,IF(AA592="국비30%, 시도비20%, 시군구비50%",N592*50%,IF(AA592="국비50%, 시도비50%",N592*0%,IF(AA592="시도비50%, 시군구비50%",N592*50%,IF(AA592="국비30%, 시도비35%, 시군구비35%",N592*35%))))))))</f>
        <v>0</v>
      </c>
      <c r="T592" s="267">
        <f>IF(AA592="기타보조금",N592*100%,N592*0%)</f>
        <v>0</v>
      </c>
      <c r="U592" s="267">
        <f>SUM(Q592:T592)</f>
        <v>89760</v>
      </c>
      <c r="V592" s="267">
        <f>IF(AA592="자부담",N592*100%,N592*0%)</f>
        <v>0</v>
      </c>
      <c r="W592" s="267">
        <f>IF(AA592="후원금",N592*100%,N592*0%)</f>
        <v>0</v>
      </c>
      <c r="X592" s="267">
        <f>IF(AA592="수익사업",N592*100%,N592*0%)</f>
        <v>0</v>
      </c>
      <c r="Y592" s="755">
        <f>SUM(U592:X592)</f>
        <v>89760</v>
      </c>
      <c r="Z592" s="268" t="s">
        <v>26</v>
      </c>
      <c r="AA592" s="274" t="s">
        <v>81</v>
      </c>
      <c r="AB592" s="274" t="s">
        <v>23</v>
      </c>
      <c r="AC592" s="257" t="s">
        <v>638</v>
      </c>
    </row>
    <row r="593" spans="1:29" ht="20.100000000000001" customHeight="1" x14ac:dyDescent="0.15">
      <c r="A593" s="783"/>
      <c r="B593" s="783"/>
      <c r="C593" s="783"/>
      <c r="D593" s="267"/>
      <c r="E593" s="267"/>
      <c r="F593" s="267"/>
      <c r="G593" s="647" t="s">
        <v>402</v>
      </c>
      <c r="H593" s="644">
        <v>32150</v>
      </c>
      <c r="I593" s="643" t="s">
        <v>22</v>
      </c>
      <c r="J593" s="641">
        <v>2</v>
      </c>
      <c r="K593" s="643"/>
      <c r="L593" s="646"/>
      <c r="M593" s="623" t="s">
        <v>24</v>
      </c>
      <c r="N593" s="319">
        <f>SUM(H593*J593)</f>
        <v>64300</v>
      </c>
      <c r="O593" s="276">
        <v>38000</v>
      </c>
      <c r="P593" s="276">
        <f>N593-O593</f>
        <v>26300</v>
      </c>
      <c r="Q593" s="267">
        <f>IF(AA593="국비100%",N593*100%,IF(AA593="시도비100%",N593*0%,IF(AA593="시군구비100%",N593*0%,IF(AA593="국비30%, 시도비70%",N593*30%,IF(AA593="국비30%, 시도비20%, 시군구비50%",N593*30%,IF(AA593="국비50%, 시도비50%",N593*50%,IF(AA593="시도비50%, 시군구비50%",N593*0%,IF(AA593="국비30%, 시도비35%, 시군구비35%",N593*30%))))))))</f>
        <v>19290</v>
      </c>
      <c r="R593" s="267">
        <f>IF(AA593="국비100%",N593*0%,IF(AA593="시도비100%",N593*100%,IF(AA593="시군구비100%",N593*0%,IF(AA593="국비30%, 시도비70%",N593*70%,IF(AA593="국비30%, 시도비20%, 시군구비50%",N593*20%,IF(AA593="국비50%, 시도비50%",N593*50%,IF(AA593="시도비50%, 시군구비50%",N593*50%,IF(AA593="국비30%, 시도비35%, 시군구비35%",N593*35%))))))))</f>
        <v>45010</v>
      </c>
      <c r="S593" s="267">
        <f>IF(AA593="국비100%",N593*0%,IF(AA593="시도비100%",N593*0%,IF(AA593="시군구비100%",N593*100%,IF(AA593="국비30%, 시도비70%",N593*0%,IF(AA593="국비30%, 시도비20%, 시군구비50%",N593*50%,IF(AA593="국비50%, 시도비50%",N593*0%,IF(AA593="시도비50%, 시군구비50%",N593*50%,IF(AA593="국비30%, 시도비35%, 시군구비35%",N593*35%))))))))</f>
        <v>0</v>
      </c>
      <c r="T593" s="267">
        <f>IF(AA593="기타보조금",N593*100%,N593*0%)</f>
        <v>0</v>
      </c>
      <c r="U593" s="267">
        <f>SUM(Q593:T593)</f>
        <v>64300</v>
      </c>
      <c r="V593" s="267">
        <f>IF(AA593="자부담",N593*100%,N593*0%)</f>
        <v>0</v>
      </c>
      <c r="W593" s="267">
        <f>IF(AA593="후원금",N593*100%,N593*0%)</f>
        <v>0</v>
      </c>
      <c r="X593" s="267">
        <f>IF(AA593="수익사업",N593*100%,N593*0%)</f>
        <v>0</v>
      </c>
      <c r="Y593" s="755">
        <f>SUM(U593:X593)</f>
        <v>64300</v>
      </c>
      <c r="Z593" s="268" t="s">
        <v>26</v>
      </c>
      <c r="AA593" s="274" t="s">
        <v>81</v>
      </c>
      <c r="AB593" s="274" t="s">
        <v>23</v>
      </c>
      <c r="AC593" s="257" t="s">
        <v>638</v>
      </c>
    </row>
    <row r="594" spans="1:29" ht="20.100000000000001" customHeight="1" x14ac:dyDescent="0.15">
      <c r="A594" s="783"/>
      <c r="B594" s="783"/>
      <c r="C594" s="783"/>
      <c r="D594" s="267"/>
      <c r="E594" s="267"/>
      <c r="F594" s="267"/>
      <c r="G594" s="647" t="s">
        <v>251</v>
      </c>
      <c r="H594" s="644"/>
      <c r="I594" s="643"/>
      <c r="J594" s="641"/>
      <c r="K594" s="643"/>
      <c r="L594" s="646"/>
      <c r="M594" s="623"/>
      <c r="N594" s="319"/>
      <c r="O594" s="276"/>
      <c r="P594" s="276"/>
      <c r="Q594" s="267"/>
      <c r="R594" s="267"/>
      <c r="S594" s="267"/>
      <c r="T594" s="267"/>
      <c r="U594" s="267"/>
      <c r="V594" s="267"/>
      <c r="W594" s="267"/>
      <c r="X594" s="267"/>
      <c r="Y594" s="755"/>
      <c r="Z594" s="268"/>
      <c r="AA594" s="274"/>
      <c r="AB594" s="274"/>
    </row>
    <row r="595" spans="1:29" ht="20.100000000000001" customHeight="1" x14ac:dyDescent="0.15">
      <c r="A595" s="783"/>
      <c r="B595" s="783"/>
      <c r="C595" s="783"/>
      <c r="D595" s="267"/>
      <c r="E595" s="267"/>
      <c r="F595" s="267"/>
      <c r="G595" s="647" t="s">
        <v>252</v>
      </c>
      <c r="H595" s="644">
        <v>4500</v>
      </c>
      <c r="I595" s="643" t="s">
        <v>22</v>
      </c>
      <c r="J595" s="641">
        <v>8</v>
      </c>
      <c r="K595" s="643" t="s">
        <v>22</v>
      </c>
      <c r="L595" s="645">
        <v>15</v>
      </c>
      <c r="M595" s="623" t="s">
        <v>24</v>
      </c>
      <c r="N595" s="319">
        <f>SUM(H595*J595*L595)</f>
        <v>540000</v>
      </c>
      <c r="O595" s="276">
        <v>540000</v>
      </c>
      <c r="P595" s="276">
        <f>N595-O595</f>
        <v>0</v>
      </c>
      <c r="Q595" s="267">
        <f>IF(AA595="국비100%",N595*100%,IF(AA595="시도비100%",N595*0%,IF(AA595="시군구비100%",N595*0%,IF(AA595="국비30%, 시도비70%",N595*30%,IF(AA595="국비30%, 시도비20%, 시군구비50%",N595*30%,IF(AA595="국비50%, 시도비50%",N595*50%,IF(AA595="시도비50%, 시군구비50%",N595*0%,IF(AA595="국비30%, 시도비35%, 시군구비35%",N595*30%))))))))</f>
        <v>162000</v>
      </c>
      <c r="R595" s="267">
        <f>IF(AA595="국비100%",N595*0%,IF(AA595="시도비100%",N595*100%,IF(AA595="시군구비100%",N595*0%,IF(AA595="국비30%, 시도비70%",N595*70%,IF(AA595="국비30%, 시도비20%, 시군구비50%",N595*20%,IF(AA595="국비50%, 시도비50%",N595*50%,IF(AA595="시도비50%, 시군구비50%",N595*50%,IF(AA595="국비30%, 시도비35%, 시군구비35%",N595*35%))))))))</f>
        <v>378000</v>
      </c>
      <c r="S595" s="267">
        <f>IF(AA595="국비100%",N595*0%,IF(AA595="시도비100%",N595*0%,IF(AA595="시군구비100%",N595*100%,IF(AA595="국비30%, 시도비70%",N595*0%,IF(AA595="국비30%, 시도비20%, 시군구비50%",N595*50%,IF(AA595="국비50%, 시도비50%",N595*0%,IF(AA595="시도비50%, 시군구비50%",N595*50%,IF(AA595="국비30%, 시도비35%, 시군구비35%",N595*35%))))))))</f>
        <v>0</v>
      </c>
      <c r="T595" s="267">
        <f>IF(AA595="기타보조금",N595*100%,N595*0%)</f>
        <v>0</v>
      </c>
      <c r="U595" s="267">
        <f>SUM(Q595:T595)</f>
        <v>540000</v>
      </c>
      <c r="V595" s="267">
        <f>IF(AA595="자부담",N595*100%,N595*0%)</f>
        <v>0</v>
      </c>
      <c r="W595" s="267">
        <f>IF(AA595="후원금",N595*100%,N595*0%)</f>
        <v>0</v>
      </c>
      <c r="X595" s="267">
        <f>IF(AA595="수익사업",N595*100%,N595*0%)</f>
        <v>0</v>
      </c>
      <c r="Y595" s="755">
        <f>SUM(U595:X595)</f>
        <v>540000</v>
      </c>
      <c r="Z595" s="268" t="s">
        <v>26</v>
      </c>
      <c r="AA595" s="274" t="s">
        <v>81</v>
      </c>
      <c r="AB595" s="274" t="s">
        <v>23</v>
      </c>
      <c r="AC595" s="257" t="s">
        <v>638</v>
      </c>
    </row>
    <row r="596" spans="1:29" ht="20.100000000000001" customHeight="1" x14ac:dyDescent="0.15">
      <c r="A596" s="783"/>
      <c r="B596" s="783"/>
      <c r="C596" s="783"/>
      <c r="D596" s="267"/>
      <c r="E596" s="267"/>
      <c r="F596" s="267"/>
      <c r="G596" s="647" t="s">
        <v>257</v>
      </c>
      <c r="H596" s="644">
        <v>5130</v>
      </c>
      <c r="I596" s="643" t="s">
        <v>22</v>
      </c>
      <c r="J596" s="641">
        <v>2</v>
      </c>
      <c r="K596" s="643" t="s">
        <v>22</v>
      </c>
      <c r="L596" s="645">
        <v>15</v>
      </c>
      <c r="M596" s="623" t="s">
        <v>24</v>
      </c>
      <c r="N596" s="319">
        <f>SUM(H596*J596*L596)</f>
        <v>153900</v>
      </c>
      <c r="O596" s="276">
        <v>153900</v>
      </c>
      <c r="P596" s="276">
        <f>N596-O596</f>
        <v>0</v>
      </c>
      <c r="Q596" s="267">
        <f>IF(AA596="국비100%",N596*100%,IF(AA596="시도비100%",N596*0%,IF(AA596="시군구비100%",N596*0%,IF(AA596="국비30%, 시도비70%",N596*30%,IF(AA596="국비30%, 시도비20%, 시군구비50%",N596*30%,IF(AA596="국비50%, 시도비50%",N596*50%,IF(AA596="시도비50%, 시군구비50%",N596*0%,IF(AA596="국비30%, 시도비35%, 시군구비35%",N596*30%))))))))</f>
        <v>46170</v>
      </c>
      <c r="R596" s="267">
        <f>IF(AA596="국비100%",N596*0%,IF(AA596="시도비100%",N596*100%,IF(AA596="시군구비100%",N596*0%,IF(AA596="국비30%, 시도비70%",N596*70%,IF(AA596="국비30%, 시도비20%, 시군구비50%",N596*20%,IF(AA596="국비50%, 시도비50%",N596*50%,IF(AA596="시도비50%, 시군구비50%",N596*50%,IF(AA596="국비30%, 시도비35%, 시군구비35%",N596*35%))))))))</f>
        <v>107730</v>
      </c>
      <c r="S596" s="267">
        <f>IF(AA596="국비100%",N596*0%,IF(AA596="시도비100%",N596*0%,IF(AA596="시군구비100%",N596*100%,IF(AA596="국비30%, 시도비70%",N596*0%,IF(AA596="국비30%, 시도비20%, 시군구비50%",N596*50%,IF(AA596="국비50%, 시도비50%",N596*0%,IF(AA596="시도비50%, 시군구비50%",N596*50%,IF(AA596="국비30%, 시도비35%, 시군구비35%",N596*35%))))))))</f>
        <v>0</v>
      </c>
      <c r="T596" s="267">
        <f>IF(AA596="기타보조금",N596*100%,N596*0%)</f>
        <v>0</v>
      </c>
      <c r="U596" s="267">
        <f>SUM(Q596:T596)</f>
        <v>153900</v>
      </c>
      <c r="V596" s="267">
        <f>IF(AA596="자부담",N596*100%,N596*0%)</f>
        <v>0</v>
      </c>
      <c r="W596" s="267">
        <f>IF(AA596="후원금",N596*100%,N596*0%)</f>
        <v>0</v>
      </c>
      <c r="X596" s="267">
        <f>IF(AA596="수익사업",N596*100%,N596*0%)</f>
        <v>0</v>
      </c>
      <c r="Y596" s="755">
        <f>SUM(U596:X596)</f>
        <v>153900</v>
      </c>
      <c r="Z596" s="268" t="s">
        <v>26</v>
      </c>
      <c r="AA596" s="274" t="s">
        <v>81</v>
      </c>
      <c r="AB596" s="274" t="s">
        <v>23</v>
      </c>
      <c r="AC596" s="257" t="s">
        <v>638</v>
      </c>
    </row>
    <row r="597" spans="1:29" ht="20.100000000000001" customHeight="1" x14ac:dyDescent="0.15">
      <c r="A597" s="783"/>
      <c r="B597" s="783"/>
      <c r="C597" s="783"/>
      <c r="D597" s="267"/>
      <c r="E597" s="267"/>
      <c r="F597" s="267"/>
      <c r="G597" s="647" t="s">
        <v>402</v>
      </c>
      <c r="H597" s="644">
        <v>48850</v>
      </c>
      <c r="I597" s="643" t="s">
        <v>22</v>
      </c>
      <c r="J597" s="641">
        <v>2</v>
      </c>
      <c r="K597" s="643"/>
      <c r="L597" s="645"/>
      <c r="M597" s="623" t="s">
        <v>24</v>
      </c>
      <c r="N597" s="319">
        <f>SUM(H597*J597)</f>
        <v>97700</v>
      </c>
      <c r="O597" s="276">
        <v>97700</v>
      </c>
      <c r="P597" s="276">
        <f>N597-O597</f>
        <v>0</v>
      </c>
      <c r="Q597" s="267">
        <f>IF(AA597="국비100%",N597*100%,IF(AA597="시도비100%",N597*0%,IF(AA597="시군구비100%",N597*0%,IF(AA597="국비30%, 시도비70%",N597*30%,IF(AA597="국비30%, 시도비20%, 시군구비50%",N597*30%,IF(AA597="국비50%, 시도비50%",N597*50%,IF(AA597="시도비50%, 시군구비50%",N597*0%,IF(AA597="국비30%, 시도비35%, 시군구비35%",N597*30%))))))))</f>
        <v>29310</v>
      </c>
      <c r="R597" s="267">
        <f>IF(AA597="국비100%",N597*0%,IF(AA597="시도비100%",N597*100%,IF(AA597="시군구비100%",N597*0%,IF(AA597="국비30%, 시도비70%",N597*70%,IF(AA597="국비30%, 시도비20%, 시군구비50%",N597*20%,IF(AA597="국비50%, 시도비50%",N597*50%,IF(AA597="시도비50%, 시군구비50%",N597*50%,IF(AA597="국비30%, 시도비35%, 시군구비35%",N597*35%))))))))</f>
        <v>68390</v>
      </c>
      <c r="S597" s="267">
        <f>IF(AA597="국비100%",N597*0%,IF(AA597="시도비100%",N597*0%,IF(AA597="시군구비100%",N597*100%,IF(AA597="국비30%, 시도비70%",N597*0%,IF(AA597="국비30%, 시도비20%, 시군구비50%",N597*50%,IF(AA597="국비50%, 시도비50%",N597*0%,IF(AA597="시도비50%, 시군구비50%",N597*50%,IF(AA597="국비30%, 시도비35%, 시군구비35%",N597*35%))))))))</f>
        <v>0</v>
      </c>
      <c r="T597" s="267">
        <f>IF(AA597="기타보조금",N597*100%,N597*0%)</f>
        <v>0</v>
      </c>
      <c r="U597" s="267">
        <f>SUM(Q597:T597)</f>
        <v>97700</v>
      </c>
      <c r="V597" s="267">
        <f>IF(AA597="자부담",N597*100%,N597*0%)</f>
        <v>0</v>
      </c>
      <c r="W597" s="267">
        <f>IF(AA597="후원금",N597*100%,N597*0%)</f>
        <v>0</v>
      </c>
      <c r="X597" s="267">
        <f>IF(AA597="수익사업",N597*100%,N597*0%)</f>
        <v>0</v>
      </c>
      <c r="Y597" s="755">
        <f>SUM(U597:X597)</f>
        <v>97700</v>
      </c>
      <c r="Z597" s="268" t="s">
        <v>26</v>
      </c>
      <c r="AA597" s="274" t="s">
        <v>81</v>
      </c>
      <c r="AB597" s="274" t="s">
        <v>23</v>
      </c>
      <c r="AC597" s="257" t="s">
        <v>638</v>
      </c>
    </row>
    <row r="598" spans="1:29" ht="20.100000000000001" customHeight="1" x14ac:dyDescent="0.15">
      <c r="A598" s="783"/>
      <c r="B598" s="783"/>
      <c r="C598" s="783"/>
      <c r="D598" s="267"/>
      <c r="E598" s="267"/>
      <c r="F598" s="267"/>
      <c r="G598" s="647" t="s">
        <v>161</v>
      </c>
      <c r="H598" s="644"/>
      <c r="I598" s="643"/>
      <c r="J598" s="641"/>
      <c r="K598" s="643"/>
      <c r="L598" s="646"/>
      <c r="M598" s="623"/>
      <c r="N598" s="319"/>
      <c r="O598" s="276"/>
      <c r="P598" s="276"/>
      <c r="Q598" s="267"/>
      <c r="R598" s="267"/>
      <c r="S598" s="267"/>
      <c r="T598" s="267"/>
      <c r="U598" s="267"/>
      <c r="V598" s="267"/>
      <c r="W598" s="267"/>
      <c r="X598" s="267"/>
      <c r="Y598" s="755"/>
      <c r="Z598" s="268"/>
      <c r="AA598" s="274"/>
      <c r="AB598" s="274"/>
    </row>
    <row r="599" spans="1:29" ht="20.100000000000001" customHeight="1" x14ac:dyDescent="0.15">
      <c r="A599" s="783"/>
      <c r="B599" s="783"/>
      <c r="C599" s="783"/>
      <c r="D599" s="267"/>
      <c r="E599" s="267"/>
      <c r="F599" s="267"/>
      <c r="G599" s="647" t="s">
        <v>259</v>
      </c>
      <c r="H599" s="644">
        <v>4630.8999999999996</v>
      </c>
      <c r="I599" s="643" t="s">
        <v>22</v>
      </c>
      <c r="J599" s="641">
        <v>1</v>
      </c>
      <c r="K599" s="643" t="s">
        <v>22</v>
      </c>
      <c r="L599" s="646">
        <v>11</v>
      </c>
      <c r="M599" s="623" t="s">
        <v>24</v>
      </c>
      <c r="N599" s="319">
        <f>ROUNDUP(H599*J599*L599,-1)</f>
        <v>50940</v>
      </c>
      <c r="O599" s="276">
        <v>47000</v>
      </c>
      <c r="P599" s="276">
        <f>N599-O599</f>
        <v>3940</v>
      </c>
      <c r="Q599" s="267">
        <f>IF(AA599="국비100%",N599*100%,IF(AA599="시도비100%",N599*0%,IF(AA599="시군구비100%",N599*0%,IF(AA599="국비30%, 시도비70%",N599*30%,IF(AA599="국비30%, 시도비20%, 시군구비50%",N599*30%,IF(AA599="국비50%, 시도비50%",N599*50%,IF(AA599="시도비50%, 시군구비50%",N599*0%,IF(AA599="국비30%, 시도비35%, 시군구비35%",N599*30%))))))))</f>
        <v>15282</v>
      </c>
      <c r="R599" s="267">
        <f>IF(AA599="국비100%",N599*0%,IF(AA599="시도비100%",N599*100%,IF(AA599="시군구비100%",N599*0%,IF(AA599="국비30%, 시도비70%",N599*70%,IF(AA599="국비30%, 시도비20%, 시군구비50%",N599*20%,IF(AA599="국비50%, 시도비50%",N599*50%,IF(AA599="시도비50%, 시군구비50%",N599*50%,IF(AA599="국비30%, 시도비35%, 시군구비35%",N599*35%))))))))</f>
        <v>35658</v>
      </c>
      <c r="S599" s="267">
        <f>IF(AA599="국비100%",N599*0%,IF(AA599="시도비100%",N599*0%,IF(AA599="시군구비100%",N599*100%,IF(AA599="국비30%, 시도비70%",N599*0%,IF(AA599="국비30%, 시도비20%, 시군구비50%",N599*50%,IF(AA599="국비50%, 시도비50%",N599*0%,IF(AA599="시도비50%, 시군구비50%",N599*50%,IF(AA599="국비30%, 시도비35%, 시군구비35%",N599*35%))))))))</f>
        <v>0</v>
      </c>
      <c r="T599" s="267">
        <f>IF(AA599="기타보조금",N599*100%,N599*0%)</f>
        <v>0</v>
      </c>
      <c r="U599" s="267">
        <f>SUM(Q599:T599)</f>
        <v>50940</v>
      </c>
      <c r="V599" s="267">
        <f>IF(AA599="자부담",N599*100%,N599*0%)</f>
        <v>0</v>
      </c>
      <c r="W599" s="267">
        <f>IF(AA599="후원금",N599*100%,N599*0%)</f>
        <v>0</v>
      </c>
      <c r="X599" s="267">
        <f>IF(AA599="수익사업",N599*100%,N599*0%)</f>
        <v>0</v>
      </c>
      <c r="Y599" s="755">
        <f>SUM(U599:X599)</f>
        <v>50940</v>
      </c>
      <c r="Z599" s="268" t="s">
        <v>26</v>
      </c>
      <c r="AA599" s="274" t="s">
        <v>81</v>
      </c>
      <c r="AB599" s="274" t="s">
        <v>23</v>
      </c>
      <c r="AC599" s="257" t="s">
        <v>638</v>
      </c>
    </row>
    <row r="600" spans="1:29" ht="20.100000000000001" customHeight="1" x14ac:dyDescent="0.15">
      <c r="A600" s="783"/>
      <c r="B600" s="783"/>
      <c r="C600" s="783"/>
      <c r="D600" s="267"/>
      <c r="E600" s="267"/>
      <c r="F600" s="267"/>
      <c r="G600" s="647" t="s">
        <v>400</v>
      </c>
      <c r="H600" s="644"/>
      <c r="I600" s="643"/>
      <c r="J600" s="641"/>
      <c r="K600" s="643"/>
      <c r="L600" s="646"/>
      <c r="M600" s="623"/>
      <c r="N600" s="319"/>
      <c r="O600" s="276"/>
      <c r="P600" s="276"/>
      <c r="Q600" s="267"/>
      <c r="R600" s="267"/>
      <c r="S600" s="267"/>
      <c r="T600" s="267"/>
      <c r="U600" s="267"/>
      <c r="V600" s="267"/>
      <c r="W600" s="267"/>
      <c r="X600" s="267"/>
      <c r="Y600" s="755"/>
      <c r="Z600" s="268"/>
      <c r="AA600" s="274"/>
      <c r="AB600" s="274"/>
    </row>
    <row r="601" spans="1:29" ht="20.100000000000001" customHeight="1" x14ac:dyDescent="0.15">
      <c r="A601" s="783"/>
      <c r="B601" s="783"/>
      <c r="C601" s="783"/>
      <c r="D601" s="267"/>
      <c r="E601" s="267"/>
      <c r="F601" s="267"/>
      <c r="G601" s="647" t="s">
        <v>392</v>
      </c>
      <c r="H601" s="644">
        <v>200000</v>
      </c>
      <c r="I601" s="643" t="s">
        <v>22</v>
      </c>
      <c r="J601" s="641">
        <v>5</v>
      </c>
      <c r="K601" s="643" t="s">
        <v>22</v>
      </c>
      <c r="L601" s="646">
        <v>1</v>
      </c>
      <c r="M601" s="623" t="s">
        <v>24</v>
      </c>
      <c r="N601" s="319">
        <f>SUM(H601*J601*L601)</f>
        <v>1000000</v>
      </c>
      <c r="O601" s="276"/>
      <c r="P601" s="276">
        <f>N601-O601</f>
        <v>1000000</v>
      </c>
      <c r="Q601" s="267">
        <f>IF(AA601="국비100%",N601*100%,IF(AA601="시도비100%",N601*0%,IF(AA601="시군구비100%",N601*0%,IF(AA601="국비30%, 시도비70%",N601*30%,IF(AA601="국비30%, 시도비20%, 시군구비50%",N601*30%,IF(AA601="국비50%, 시도비50%",N601*50%,IF(AA601="시도비50%, 시군구비50%",N601*0%,IF(AA601="국비30%, 시도비35%, 시군구비35%",N601*30%))))))))</f>
        <v>300000</v>
      </c>
      <c r="R601" s="267">
        <f>IF(AA601="국비100%",N601*0%,IF(AA601="시도비100%",N601*100%,IF(AA601="시군구비100%",N601*0%,IF(AA601="국비30%, 시도비70%",N601*70%,IF(AA601="국비30%, 시도비20%, 시군구비50%",N601*20%,IF(AA601="국비50%, 시도비50%",N601*50%,IF(AA601="시도비50%, 시군구비50%",N601*50%,IF(AA601="국비30%, 시도비35%, 시군구비35%",N601*35%))))))))</f>
        <v>700000</v>
      </c>
      <c r="S601" s="267">
        <f>IF(AA601="국비100%",N601*0%,IF(AA601="시도비100%",N601*0%,IF(AA601="시군구비100%",N601*100%,IF(AA601="국비30%, 시도비70%",N601*0%,IF(AA601="국비30%, 시도비20%, 시군구비50%",N601*50%,IF(AA601="국비50%, 시도비50%",N601*0%,IF(AA601="시도비50%, 시군구비50%",N601*50%,IF(AA601="국비30%, 시도비35%, 시군구비35%",N601*35%))))))))</f>
        <v>0</v>
      </c>
      <c r="T601" s="267">
        <f>IF(AA601="기타보조금",N601*100%,N601*0%)</f>
        <v>0</v>
      </c>
      <c r="U601" s="267">
        <f>SUM(Q601:T601)</f>
        <v>1000000</v>
      </c>
      <c r="V601" s="267">
        <f>IF(AA601="자부담",N601*100%,N601*0%)</f>
        <v>0</v>
      </c>
      <c r="W601" s="267">
        <f>IF(AA601="후원금",N601*100%,N601*0%)</f>
        <v>0</v>
      </c>
      <c r="X601" s="267">
        <f>IF(AA601="수익사업",N601*100%,N601*0%)</f>
        <v>0</v>
      </c>
      <c r="Y601" s="755">
        <f>SUM(U601:X601)</f>
        <v>1000000</v>
      </c>
      <c r="Z601" s="268" t="s">
        <v>26</v>
      </c>
      <c r="AA601" s="274" t="s">
        <v>81</v>
      </c>
      <c r="AB601" s="274" t="s">
        <v>23</v>
      </c>
      <c r="AC601" s="257" t="s">
        <v>638</v>
      </c>
    </row>
    <row r="602" spans="1:29" ht="20.100000000000001" customHeight="1" x14ac:dyDescent="0.15">
      <c r="A602" s="783"/>
      <c r="B602" s="783"/>
      <c r="C602" s="783"/>
      <c r="D602" s="267"/>
      <c r="E602" s="267"/>
      <c r="F602" s="267"/>
      <c r="G602" s="647" t="s">
        <v>248</v>
      </c>
      <c r="H602" s="644"/>
      <c r="I602" s="643"/>
      <c r="J602" s="641"/>
      <c r="K602" s="643"/>
      <c r="L602" s="646"/>
      <c r="M602" s="623"/>
      <c r="N602" s="319"/>
      <c r="O602" s="276"/>
      <c r="P602" s="276"/>
      <c r="Q602" s="267"/>
      <c r="R602" s="267"/>
      <c r="S602" s="267"/>
      <c r="T602" s="267"/>
      <c r="U602" s="267"/>
      <c r="V602" s="267"/>
      <c r="W602" s="267"/>
      <c r="X602" s="267"/>
      <c r="Y602" s="755"/>
      <c r="Z602" s="268"/>
      <c r="AA602" s="274"/>
      <c r="AB602" s="274"/>
    </row>
    <row r="603" spans="1:29" ht="20.100000000000001" customHeight="1" x14ac:dyDescent="0.15">
      <c r="A603" s="783"/>
      <c r="B603" s="783"/>
      <c r="C603" s="783"/>
      <c r="D603" s="267"/>
      <c r="E603" s="267"/>
      <c r="F603" s="267"/>
      <c r="G603" s="647" t="s">
        <v>392</v>
      </c>
      <c r="H603" s="644">
        <v>70000</v>
      </c>
      <c r="I603" s="643" t="s">
        <v>22</v>
      </c>
      <c r="J603" s="641">
        <v>5</v>
      </c>
      <c r="K603" s="643" t="s">
        <v>22</v>
      </c>
      <c r="L603" s="646">
        <v>1</v>
      </c>
      <c r="M603" s="623" t="s">
        <v>24</v>
      </c>
      <c r="N603" s="319">
        <f>SUM(H603*J603*L603)</f>
        <v>350000</v>
      </c>
      <c r="O603" s="276"/>
      <c r="P603" s="276">
        <f>N603-O603</f>
        <v>350000</v>
      </c>
      <c r="Q603" s="267">
        <f>IF(AA603="국비100%",N603*100%,IF(AA603="시도비100%",N603*0%,IF(AA603="시군구비100%",N603*0%,IF(AA603="국비30%, 시도비70%",N603*30%,IF(AA603="국비30%, 시도비20%, 시군구비50%",N603*30%,IF(AA603="국비50%, 시도비50%",N603*50%,IF(AA603="시도비50%, 시군구비50%",N603*0%,IF(AA603="국비30%, 시도비35%, 시군구비35%",N603*30%))))))))</f>
        <v>105000</v>
      </c>
      <c r="R603" s="267">
        <f>IF(AA603="국비100%",N603*0%,IF(AA603="시도비100%",N603*100%,IF(AA603="시군구비100%",N603*0%,IF(AA603="국비30%, 시도비70%",N603*70%,IF(AA603="국비30%, 시도비20%, 시군구비50%",N603*20%,IF(AA603="국비50%, 시도비50%",N603*50%,IF(AA603="시도비50%, 시군구비50%",N603*50%,IF(AA603="국비30%, 시도비35%, 시군구비35%",N603*35%))))))))</f>
        <v>244999.99999999997</v>
      </c>
      <c r="S603" s="267">
        <f>IF(AA603="국비100%",N603*0%,IF(AA603="시도비100%",N603*0%,IF(AA603="시군구비100%",N603*100%,IF(AA603="국비30%, 시도비70%",N603*0%,IF(AA603="국비30%, 시도비20%, 시군구비50%",N603*50%,IF(AA603="국비50%, 시도비50%",N603*0%,IF(AA603="시도비50%, 시군구비50%",N603*50%,IF(AA603="국비30%, 시도비35%, 시군구비35%",N603*35%))))))))</f>
        <v>0</v>
      </c>
      <c r="T603" s="267">
        <f>IF(AA603="기타보조금",N603*100%,N603*0%)</f>
        <v>0</v>
      </c>
      <c r="U603" s="267">
        <f>SUM(Q603:T603)</f>
        <v>350000</v>
      </c>
      <c r="V603" s="267">
        <f>IF(AA603="자부담",N603*100%,N603*0%)</f>
        <v>0</v>
      </c>
      <c r="W603" s="267">
        <f>IF(AA603="후원금",N603*100%,N603*0%)</f>
        <v>0</v>
      </c>
      <c r="X603" s="267">
        <f>IF(AA603="수익사업",N603*100%,N603*0%)</f>
        <v>0</v>
      </c>
      <c r="Y603" s="755">
        <f>SUM(U603:X603)</f>
        <v>350000</v>
      </c>
      <c r="Z603" s="268" t="s">
        <v>26</v>
      </c>
      <c r="AA603" s="274" t="s">
        <v>81</v>
      </c>
      <c r="AB603" s="274" t="s">
        <v>23</v>
      </c>
      <c r="AC603" s="257" t="s">
        <v>638</v>
      </c>
    </row>
    <row r="604" spans="1:29" ht="20.100000000000001" customHeight="1" x14ac:dyDescent="0.15">
      <c r="A604" s="783"/>
      <c r="B604" s="783"/>
      <c r="C604" s="783"/>
      <c r="D604" s="267"/>
      <c r="E604" s="267"/>
      <c r="F604" s="267"/>
      <c r="G604" s="647" t="s">
        <v>252</v>
      </c>
      <c r="H604" s="644">
        <v>7000</v>
      </c>
      <c r="I604" s="643" t="s">
        <v>22</v>
      </c>
      <c r="J604" s="641">
        <v>5</v>
      </c>
      <c r="K604" s="643" t="s">
        <v>22</v>
      </c>
      <c r="L604" s="646">
        <v>10</v>
      </c>
      <c r="M604" s="623" t="s">
        <v>24</v>
      </c>
      <c r="N604" s="319">
        <f>SUM(H604*J604*L604)</f>
        <v>350000</v>
      </c>
      <c r="O604" s="276"/>
      <c r="P604" s="276">
        <f>N604-O604</f>
        <v>350000</v>
      </c>
      <c r="Q604" s="267">
        <f>IF(AA604="국비100%",N604*100%,IF(AA604="시도비100%",N604*0%,IF(AA604="시군구비100%",N604*0%,IF(AA604="국비30%, 시도비70%",N604*30%,IF(AA604="국비30%, 시도비20%, 시군구비50%",N604*30%,IF(AA604="국비50%, 시도비50%",N604*50%,IF(AA604="시도비50%, 시군구비50%",N604*0%,IF(AA604="국비30%, 시도비35%, 시군구비35%",N604*30%))))))))</f>
        <v>105000</v>
      </c>
      <c r="R604" s="267">
        <f>IF(AA604="국비100%",N604*0%,IF(AA604="시도비100%",N604*100%,IF(AA604="시군구비100%",N604*0%,IF(AA604="국비30%, 시도비70%",N604*70%,IF(AA604="국비30%, 시도비20%, 시군구비50%",N604*20%,IF(AA604="국비50%, 시도비50%",N604*50%,IF(AA604="시도비50%, 시군구비50%",N604*50%,IF(AA604="국비30%, 시도비35%, 시군구비35%",N604*35%))))))))</f>
        <v>244999.99999999997</v>
      </c>
      <c r="S604" s="267">
        <f>IF(AA604="국비100%",N604*0%,IF(AA604="시도비100%",N604*0%,IF(AA604="시군구비100%",N604*100%,IF(AA604="국비30%, 시도비70%",N604*0%,IF(AA604="국비30%, 시도비20%, 시군구비50%",N604*50%,IF(AA604="국비50%, 시도비50%",N604*0%,IF(AA604="시도비50%, 시군구비50%",N604*50%,IF(AA604="국비30%, 시도비35%, 시군구비35%",N604*35%))))))))</f>
        <v>0</v>
      </c>
      <c r="T604" s="267">
        <f>IF(AA604="기타보조금",N604*100%,N604*0%)</f>
        <v>0</v>
      </c>
      <c r="U604" s="267">
        <f>SUM(Q604:T604)</f>
        <v>350000</v>
      </c>
      <c r="V604" s="267">
        <f>IF(AA604="자부담",N604*100%,N604*0%)</f>
        <v>0</v>
      </c>
      <c r="W604" s="267">
        <f>IF(AA604="후원금",N604*100%,N604*0%)</f>
        <v>0</v>
      </c>
      <c r="X604" s="267">
        <f>IF(AA604="수익사업",N604*100%,N604*0%)</f>
        <v>0</v>
      </c>
      <c r="Y604" s="755">
        <f>SUM(U604:X604)</f>
        <v>350000</v>
      </c>
      <c r="Z604" s="268" t="s">
        <v>26</v>
      </c>
      <c r="AA604" s="274" t="s">
        <v>81</v>
      </c>
      <c r="AB604" s="274" t="s">
        <v>23</v>
      </c>
      <c r="AC604" s="257" t="s">
        <v>638</v>
      </c>
    </row>
    <row r="605" spans="1:29" ht="20.100000000000001" customHeight="1" x14ac:dyDescent="0.15">
      <c r="A605" s="783"/>
      <c r="B605" s="783"/>
      <c r="C605" s="783"/>
      <c r="D605" s="267"/>
      <c r="E605" s="267"/>
      <c r="F605" s="267"/>
      <c r="G605" s="647" t="s">
        <v>402</v>
      </c>
      <c r="H605" s="644">
        <v>11400</v>
      </c>
      <c r="I605" s="643" t="s">
        <v>22</v>
      </c>
      <c r="J605" s="641">
        <v>1</v>
      </c>
      <c r="K605" s="643"/>
      <c r="L605" s="645"/>
      <c r="M605" s="623" t="s">
        <v>24</v>
      </c>
      <c r="N605" s="319">
        <f>SUM(H605*J605)</f>
        <v>11400</v>
      </c>
      <c r="O605" s="276"/>
      <c r="P605" s="276">
        <f>N605-O605</f>
        <v>11400</v>
      </c>
      <c r="Q605" s="267">
        <f>IF(AA605="국비100%",N605*100%,IF(AA605="시도비100%",N605*0%,IF(AA605="시군구비100%",N605*0%,IF(AA605="국비30%, 시도비70%",N605*30%,IF(AA605="국비30%, 시도비20%, 시군구비50%",N605*30%,IF(AA605="국비50%, 시도비50%",N605*50%,IF(AA605="시도비50%, 시군구비50%",N605*0%,IF(AA605="국비30%, 시도비35%, 시군구비35%",N605*30%))))))))</f>
        <v>3420</v>
      </c>
      <c r="R605" s="267">
        <f>IF(AA605="국비100%",N605*0%,IF(AA605="시도비100%",N605*100%,IF(AA605="시군구비100%",N605*0%,IF(AA605="국비30%, 시도비70%",N605*70%,IF(AA605="국비30%, 시도비20%, 시군구비50%",N605*20%,IF(AA605="국비50%, 시도비50%",N605*50%,IF(AA605="시도비50%, 시군구비50%",N605*50%,IF(AA605="국비30%, 시도비35%, 시군구비35%",N605*35%))))))))</f>
        <v>7979.9999999999991</v>
      </c>
      <c r="S605" s="267">
        <f>IF(AA605="국비100%",N605*0%,IF(AA605="시도비100%",N605*0%,IF(AA605="시군구비100%",N605*100%,IF(AA605="국비30%, 시도비70%",N605*0%,IF(AA605="국비30%, 시도비20%, 시군구비50%",N605*50%,IF(AA605="국비50%, 시도비50%",N605*0%,IF(AA605="시도비50%, 시군구비50%",N605*50%,IF(AA605="국비30%, 시도비35%, 시군구비35%",N605*35%))))))))</f>
        <v>0</v>
      </c>
      <c r="T605" s="267">
        <f>IF(AA605="기타보조금",N605*100%,N605*0%)</f>
        <v>0</v>
      </c>
      <c r="U605" s="267">
        <f>SUM(Q605:T605)</f>
        <v>11400</v>
      </c>
      <c r="V605" s="267">
        <f>IF(AA605="자부담",N605*100%,N605*0%)</f>
        <v>0</v>
      </c>
      <c r="W605" s="267">
        <f>IF(AA605="후원금",N605*100%,N605*0%)</f>
        <v>0</v>
      </c>
      <c r="X605" s="267">
        <f>IF(AA605="수익사업",N605*100%,N605*0%)</f>
        <v>0</v>
      </c>
      <c r="Y605" s="755">
        <f>SUM(U605:X605)</f>
        <v>11400</v>
      </c>
      <c r="Z605" s="268" t="s">
        <v>26</v>
      </c>
      <c r="AA605" s="274" t="s">
        <v>81</v>
      </c>
      <c r="AB605" s="274" t="s">
        <v>23</v>
      </c>
      <c r="AC605" s="257" t="s">
        <v>638</v>
      </c>
    </row>
    <row r="606" spans="1:29" ht="20.100000000000001" customHeight="1" x14ac:dyDescent="0.15">
      <c r="A606" s="783"/>
      <c r="B606" s="783"/>
      <c r="C606" s="783"/>
      <c r="D606" s="267"/>
      <c r="E606" s="267"/>
      <c r="F606" s="267"/>
      <c r="G606" s="647" t="s">
        <v>530</v>
      </c>
      <c r="H606" s="644"/>
      <c r="I606" s="643"/>
      <c r="J606" s="641"/>
      <c r="K606" s="643"/>
      <c r="L606" s="646"/>
      <c r="M606" s="623"/>
      <c r="N606" s="275"/>
      <c r="O606" s="276"/>
      <c r="P606" s="276"/>
      <c r="Q606" s="267"/>
      <c r="R606" s="267"/>
      <c r="S606" s="267"/>
      <c r="T606" s="267"/>
      <c r="U606" s="267"/>
      <c r="V606" s="267"/>
      <c r="W606" s="267"/>
      <c r="X606" s="267"/>
      <c r="Y606" s="755"/>
      <c r="Z606" s="268"/>
      <c r="AA606" s="274"/>
      <c r="AB606" s="274"/>
    </row>
    <row r="607" spans="1:29" ht="20.100000000000001" customHeight="1" x14ac:dyDescent="0.15">
      <c r="A607" s="783"/>
      <c r="B607" s="783"/>
      <c r="C607" s="783"/>
      <c r="D607" s="267"/>
      <c r="E607" s="267"/>
      <c r="F607" s="267"/>
      <c r="G607" s="155" t="s">
        <v>387</v>
      </c>
      <c r="H607" s="644">
        <v>50000</v>
      </c>
      <c r="I607" s="643" t="s">
        <v>22</v>
      </c>
      <c r="J607" s="641">
        <v>26</v>
      </c>
      <c r="K607" s="643" t="s">
        <v>22</v>
      </c>
      <c r="L607" s="331">
        <v>2</v>
      </c>
      <c r="M607" s="623" t="s">
        <v>24</v>
      </c>
      <c r="N607" s="319">
        <f>SUM(H607*J607*L607)</f>
        <v>2600000</v>
      </c>
      <c r="O607" s="267">
        <v>1900000</v>
      </c>
      <c r="P607" s="267">
        <f>N607-O607</f>
        <v>700000</v>
      </c>
      <c r="Q607" s="267">
        <f>IF(AA607="국비100%",N607*100%,IF(AA607="시도비100%",N607*0%,IF(AA607="시군구비100%",N607*0%,IF(AA607="국비30%, 시도비70%",N607*30%,IF(AA607="국비50%, 시도비50%",N607*50%,IF(AA607="시도비50%, 시군구비50%",N607*0%,IF(AA607="국비30%, 시도비35%, 시군구비35%",N607*30%)))))))</f>
        <v>780000</v>
      </c>
      <c r="R607" s="267">
        <f>IF(AA607="국비100%",N607*0%,IF(AA607="시도비100%",N607*100%,IF(AA607="시군구비100%",N607*0%,IF(AA607="국비30%, 시도비70%",N607*70%,IF(AA607="국비50%, 시도비50%",N607*50%,IF(AA607="시도비50%, 시군구비50%",N607*50%,IF(AA607="국비30%, 시도비35%, 시군구비35%",N607*35%)))))))</f>
        <v>1820000</v>
      </c>
      <c r="S607" s="267">
        <f>IF(AA607="국비100%",N607*0%,IF(AA607="시도비100%",N607*0%,IF(AA607="시군구비100%",N607*100%,IF(AA607="국비30%, 시도비70%",N607*0%,IF(AA607="국비50%, 시도비50%",N607*0%,IF(AA607="시도비50%, 시군구비50%",N607*50%,IF(AA607="국비30%, 시도비35%, 시군구비35%",N607*35%)))))))</f>
        <v>0</v>
      </c>
      <c r="T607" s="267">
        <f>IF(AA607="기타보조금",N607*100%,N607*0%)</f>
        <v>0</v>
      </c>
      <c r="U607" s="267">
        <f>SUM(Q607:T607)</f>
        <v>2600000</v>
      </c>
      <c r="V607" s="267">
        <f>IF(AA607="자부담",N607*100%,N607*0%)</f>
        <v>0</v>
      </c>
      <c r="W607" s="267">
        <f>IF(AA607="후원금",N607*100%,N607*0%)</f>
        <v>0</v>
      </c>
      <c r="X607" s="267">
        <f>IF(AA607="수익사업",N607*100%,N607*0%)</f>
        <v>0</v>
      </c>
      <c r="Y607" s="760">
        <f>SUM(U607:X607)</f>
        <v>2600000</v>
      </c>
      <c r="Z607" s="268" t="s">
        <v>528</v>
      </c>
      <c r="AA607" s="274" t="s">
        <v>81</v>
      </c>
      <c r="AB607" s="274" t="s">
        <v>23</v>
      </c>
      <c r="AC607" s="257" t="s">
        <v>638</v>
      </c>
    </row>
    <row r="608" spans="1:29" ht="20.100000000000001" customHeight="1" x14ac:dyDescent="0.15">
      <c r="A608" s="783"/>
      <c r="B608" s="783"/>
      <c r="C608" s="783"/>
      <c r="D608" s="267"/>
      <c r="E608" s="267"/>
      <c r="F608" s="267"/>
      <c r="G608" s="385" t="s">
        <v>261</v>
      </c>
      <c r="H608" s="384">
        <v>38000</v>
      </c>
      <c r="I608" s="383" t="s">
        <v>22</v>
      </c>
      <c r="J608" s="349">
        <v>10</v>
      </c>
      <c r="K608" s="383"/>
      <c r="L608" s="368"/>
      <c r="M608" s="247" t="s">
        <v>24</v>
      </c>
      <c r="N608" s="382">
        <f>SUM(H608*J608)</f>
        <v>380000</v>
      </c>
      <c r="O608" s="320">
        <v>380000</v>
      </c>
      <c r="P608" s="320">
        <f>N608-O608</f>
        <v>0</v>
      </c>
      <c r="Q608" s="320">
        <f>IF(AA608="국비100%",N608*100%,IF(AA608="시도비100%",N608*0%,IF(AA608="시군구비100%",N608*0%,IF(AA608="국비30%, 시도비70%",N608*30%,IF(AA608="국비50%, 시도비50%",N608*50%,IF(AA608="시도비50%, 시군구비50%",N608*0%,IF(AA608="국비30%, 시도비35%, 시군구비35%",N608*30%)))))))</f>
        <v>114000</v>
      </c>
      <c r="R608" s="320">
        <f>IF(AA608="국비100%",N608*0%,IF(AA608="시도비100%",N608*100%,IF(AA608="시군구비100%",N608*0%,IF(AA608="국비30%, 시도비70%",N608*70%,IF(AA608="국비50%, 시도비50%",N608*50%,IF(AA608="시도비50%, 시군구비50%",N608*50%,IF(AA608="국비30%, 시도비35%, 시군구비35%",N608*35%)))))))</f>
        <v>266000</v>
      </c>
      <c r="S608" s="320">
        <f>IF(AA608="국비100%",N608*0%,IF(AA608="시도비100%",N608*0%,IF(AA608="시군구비100%",N608*100%,IF(AA608="국비30%, 시도비70%",N608*0%,IF(AA608="국비50%, 시도비50%",N608*0%,IF(AA608="시도비50%, 시군구비50%",N608*50%,IF(AA608="국비30%, 시도비35%, 시군구비35%",N608*35%)))))))</f>
        <v>0</v>
      </c>
      <c r="T608" s="320">
        <f>IF(AA608="기타보조금",N608*100%,N608*0%)</f>
        <v>0</v>
      </c>
      <c r="U608" s="320">
        <f>SUM(Q608:T608)</f>
        <v>380000</v>
      </c>
      <c r="V608" s="320">
        <f>IF(AA608="자부담",N608*100%,N608*0%)</f>
        <v>0</v>
      </c>
      <c r="W608" s="320">
        <f>IF(AA608="후원금",N608*100%,N608*0%)</f>
        <v>0</v>
      </c>
      <c r="X608" s="320">
        <f>IF(AA608="수익사업",N608*100%,N608*0%)</f>
        <v>0</v>
      </c>
      <c r="Y608" s="763">
        <f>SUM(U608:X608)</f>
        <v>380000</v>
      </c>
      <c r="Z608" s="264" t="s">
        <v>528</v>
      </c>
      <c r="AA608" s="366" t="s">
        <v>81</v>
      </c>
      <c r="AB608" s="366" t="s">
        <v>23</v>
      </c>
      <c r="AC608" s="257" t="s">
        <v>638</v>
      </c>
    </row>
    <row r="609" spans="1:29" ht="20.100000000000001" customHeight="1" x14ac:dyDescent="0.15">
      <c r="A609" s="785"/>
      <c r="B609" s="779" t="s">
        <v>331</v>
      </c>
      <c r="C609" s="113" t="s">
        <v>11</v>
      </c>
      <c r="D609" s="293">
        <f>SUM(D610+D617+D620+D637)</f>
        <v>8134650</v>
      </c>
      <c r="E609" s="293">
        <f>SUM(E610+E617+E620+E637)</f>
        <v>6960000</v>
      </c>
      <c r="F609" s="293">
        <f>SUM(F610+F617+F620+F637)</f>
        <v>1174650</v>
      </c>
      <c r="G609" s="292"/>
      <c r="H609" s="290"/>
      <c r="I609" s="290"/>
      <c r="J609" s="290"/>
      <c r="K609" s="290"/>
      <c r="L609" s="290"/>
      <c r="M609" s="290"/>
      <c r="N609" s="289"/>
      <c r="O609" s="293">
        <f t="shared" ref="O609:Y609" si="238">SUM(O610+O617+O620+O637)</f>
        <v>7834650</v>
      </c>
      <c r="P609" s="293">
        <f t="shared" si="238"/>
        <v>300000</v>
      </c>
      <c r="Q609" s="293">
        <f t="shared" si="238"/>
        <v>1489395</v>
      </c>
      <c r="R609" s="293">
        <f t="shared" si="238"/>
        <v>3475255</v>
      </c>
      <c r="S609" s="293">
        <f t="shared" si="238"/>
        <v>0</v>
      </c>
      <c r="T609" s="293">
        <f t="shared" si="238"/>
        <v>0</v>
      </c>
      <c r="U609" s="293">
        <f t="shared" si="238"/>
        <v>4964650</v>
      </c>
      <c r="V609" s="293">
        <f t="shared" si="238"/>
        <v>0</v>
      </c>
      <c r="W609" s="293">
        <f t="shared" si="238"/>
        <v>3170000</v>
      </c>
      <c r="X609" s="293">
        <f t="shared" si="238"/>
        <v>0</v>
      </c>
      <c r="Y609" s="293">
        <f t="shared" si="238"/>
        <v>8134650</v>
      </c>
      <c r="Z609" s="287"/>
      <c r="AA609" s="287"/>
      <c r="AB609" s="287"/>
      <c r="AC609" s="627"/>
    </row>
    <row r="610" spans="1:29" ht="20.100000000000001" customHeight="1" x14ac:dyDescent="0.15">
      <c r="A610" s="784"/>
      <c r="B610" s="784"/>
      <c r="C610" s="786" t="s">
        <v>227</v>
      </c>
      <c r="D610" s="293">
        <f>SUM(N611:N616)</f>
        <v>3170000</v>
      </c>
      <c r="E610" s="293">
        <v>1200000</v>
      </c>
      <c r="F610" s="293">
        <f>SUM(D610-E610)</f>
        <v>1970000</v>
      </c>
      <c r="G610" s="292"/>
      <c r="H610" s="290"/>
      <c r="I610" s="290"/>
      <c r="J610" s="290"/>
      <c r="K610" s="290"/>
      <c r="L610" s="290"/>
      <c r="M610" s="290"/>
      <c r="N610" s="289"/>
      <c r="O610" s="293">
        <f t="shared" ref="O610:Y610" si="239">SUM(O611:O616)</f>
        <v>2870000</v>
      </c>
      <c r="P610" s="293">
        <f t="shared" si="239"/>
        <v>300000</v>
      </c>
      <c r="Q610" s="293">
        <f t="shared" si="239"/>
        <v>0</v>
      </c>
      <c r="R610" s="293">
        <f t="shared" si="239"/>
        <v>0</v>
      </c>
      <c r="S610" s="293">
        <f t="shared" si="239"/>
        <v>0</v>
      </c>
      <c r="T610" s="293">
        <f t="shared" si="239"/>
        <v>0</v>
      </c>
      <c r="U610" s="293">
        <f t="shared" si="239"/>
        <v>0</v>
      </c>
      <c r="V610" s="293">
        <f t="shared" si="239"/>
        <v>0</v>
      </c>
      <c r="W610" s="293">
        <f t="shared" si="239"/>
        <v>3170000</v>
      </c>
      <c r="X610" s="293">
        <f t="shared" si="239"/>
        <v>0</v>
      </c>
      <c r="Y610" s="293">
        <f t="shared" si="239"/>
        <v>3170000</v>
      </c>
      <c r="Z610" s="287"/>
      <c r="AA610" s="287"/>
      <c r="AB610" s="287"/>
      <c r="AC610" s="627"/>
    </row>
    <row r="611" spans="1:29" ht="20.100000000000001" customHeight="1" x14ac:dyDescent="0.15">
      <c r="A611" s="783"/>
      <c r="B611" s="783"/>
      <c r="C611" s="783"/>
      <c r="D611" s="267"/>
      <c r="E611" s="267"/>
      <c r="F611" s="267"/>
      <c r="G611" s="285" t="s">
        <v>389</v>
      </c>
      <c r="H611" s="326"/>
      <c r="I611" s="235"/>
      <c r="J611" s="381"/>
      <c r="K611" s="380"/>
      <c r="L611" s="371"/>
      <c r="M611" s="245"/>
      <c r="N611" s="284"/>
      <c r="O611" s="286"/>
      <c r="P611" s="267"/>
      <c r="Q611" s="286"/>
      <c r="R611" s="286"/>
      <c r="S611" s="286"/>
      <c r="T611" s="286"/>
      <c r="U611" s="286"/>
      <c r="V611" s="286"/>
      <c r="W611" s="286"/>
      <c r="X611" s="286"/>
      <c r="Y611" s="756"/>
      <c r="Z611" s="312"/>
      <c r="AA611" s="311"/>
      <c r="AB611" s="311"/>
    </row>
    <row r="612" spans="1:29" ht="20.100000000000001" customHeight="1" x14ac:dyDescent="0.15">
      <c r="A612" s="783"/>
      <c r="B612" s="783"/>
      <c r="C612" s="783"/>
      <c r="D612" s="267"/>
      <c r="E612" s="267"/>
      <c r="F612" s="267"/>
      <c r="G612" s="156" t="s">
        <v>271</v>
      </c>
      <c r="H612" s="717">
        <v>100000</v>
      </c>
      <c r="I612" s="218" t="s">
        <v>22</v>
      </c>
      <c r="J612" s="379">
        <v>12</v>
      </c>
      <c r="K612" s="344"/>
      <c r="L612" s="334"/>
      <c r="M612" s="220" t="s">
        <v>24</v>
      </c>
      <c r="N612" s="275">
        <f>SUM(H612*J612)</f>
        <v>1200000</v>
      </c>
      <c r="O612" s="267">
        <v>900000</v>
      </c>
      <c r="P612" s="267">
        <f>N612-O612</f>
        <v>300000</v>
      </c>
      <c r="Q612" s="267"/>
      <c r="R612" s="267"/>
      <c r="S612" s="267"/>
      <c r="T612" s="267"/>
      <c r="U612" s="267">
        <f>SUM(Q612:T612)</f>
        <v>0</v>
      </c>
      <c r="V612" s="267"/>
      <c r="W612" s="267">
        <f>IF(AA612="후원금",N612*100%,N612*0%)</f>
        <v>1200000</v>
      </c>
      <c r="X612" s="267"/>
      <c r="Y612" s="755">
        <f>SUM(U612:X612)</f>
        <v>1200000</v>
      </c>
      <c r="Z612" s="268" t="s">
        <v>164</v>
      </c>
      <c r="AA612" s="274" t="s">
        <v>19</v>
      </c>
      <c r="AB612" s="274" t="s">
        <v>23</v>
      </c>
      <c r="AC612" s="257" t="s">
        <v>19</v>
      </c>
    </row>
    <row r="613" spans="1:29" ht="20.100000000000001" customHeight="1" x14ac:dyDescent="0.15">
      <c r="A613" s="783"/>
      <c r="B613" s="783"/>
      <c r="C613" s="783"/>
      <c r="D613" s="267"/>
      <c r="E613" s="267"/>
      <c r="F613" s="267"/>
      <c r="G613" s="156"/>
      <c r="H613" s="717">
        <v>500000</v>
      </c>
      <c r="I613" s="218" t="s">
        <v>22</v>
      </c>
      <c r="J613" s="379">
        <v>2</v>
      </c>
      <c r="K613" s="344"/>
      <c r="L613" s="334"/>
      <c r="M613" s="220" t="s">
        <v>24</v>
      </c>
      <c r="N613" s="275">
        <f>SUM(H613*J613)</f>
        <v>1000000</v>
      </c>
      <c r="O613" s="267">
        <v>1000000</v>
      </c>
      <c r="P613" s="267">
        <f>N613-O613</f>
        <v>0</v>
      </c>
      <c r="Q613" s="267"/>
      <c r="R613" s="267"/>
      <c r="S613" s="267"/>
      <c r="T613" s="267"/>
      <c r="U613" s="267">
        <f>SUM(Q613:T613)</f>
        <v>0</v>
      </c>
      <c r="V613" s="267"/>
      <c r="W613" s="267">
        <f>IF(AA613="후원금",N613*100%,N613*0%)</f>
        <v>1000000</v>
      </c>
      <c r="X613" s="267"/>
      <c r="Y613" s="755">
        <f>SUM(U613:X613)</f>
        <v>1000000</v>
      </c>
      <c r="Z613" s="268" t="s">
        <v>164</v>
      </c>
      <c r="AA613" s="274" t="s">
        <v>19</v>
      </c>
      <c r="AB613" s="274" t="s">
        <v>23</v>
      </c>
      <c r="AC613" s="257" t="s">
        <v>19</v>
      </c>
    </row>
    <row r="614" spans="1:29" ht="20.100000000000001" customHeight="1" x14ac:dyDescent="0.15">
      <c r="A614" s="783"/>
      <c r="B614" s="783"/>
      <c r="C614" s="783"/>
      <c r="D614" s="267"/>
      <c r="E614" s="267"/>
      <c r="F614" s="267"/>
      <c r="G614" s="156" t="s">
        <v>262</v>
      </c>
      <c r="H614" s="717">
        <v>500000</v>
      </c>
      <c r="I614" s="218" t="s">
        <v>22</v>
      </c>
      <c r="J614" s="379">
        <v>1</v>
      </c>
      <c r="K614" s="344"/>
      <c r="L614" s="334"/>
      <c r="M614" s="220" t="s">
        <v>24</v>
      </c>
      <c r="N614" s="275">
        <f>SUM(H614*J614)</f>
        <v>500000</v>
      </c>
      <c r="O614" s="267">
        <v>500000</v>
      </c>
      <c r="P614" s="267">
        <f>N614-O614</f>
        <v>0</v>
      </c>
      <c r="Q614" s="267"/>
      <c r="R614" s="267"/>
      <c r="S614" s="267"/>
      <c r="T614" s="267"/>
      <c r="U614" s="267">
        <f>SUM(Q614:T614)</f>
        <v>0</v>
      </c>
      <c r="V614" s="267"/>
      <c r="W614" s="267">
        <f>IF(AA614="후원금",N614*100%,N614*0%)</f>
        <v>500000</v>
      </c>
      <c r="X614" s="267"/>
      <c r="Y614" s="755">
        <f>SUM(U614:X614)</f>
        <v>500000</v>
      </c>
      <c r="Z614" s="268" t="s">
        <v>113</v>
      </c>
      <c r="AA614" s="274" t="s">
        <v>19</v>
      </c>
      <c r="AB614" s="274" t="s">
        <v>23</v>
      </c>
      <c r="AC614" s="257" t="s">
        <v>19</v>
      </c>
    </row>
    <row r="615" spans="1:29" ht="20.100000000000001" customHeight="1" x14ac:dyDescent="0.15">
      <c r="A615" s="783"/>
      <c r="B615" s="783"/>
      <c r="C615" s="783"/>
      <c r="D615" s="267"/>
      <c r="E615" s="267"/>
      <c r="F615" s="267"/>
      <c r="G615" s="156" t="s">
        <v>276</v>
      </c>
      <c r="H615" s="717">
        <v>135000</v>
      </c>
      <c r="I615" s="218" t="s">
        <v>22</v>
      </c>
      <c r="J615" s="379">
        <v>2</v>
      </c>
      <c r="K615" s="344"/>
      <c r="L615" s="334"/>
      <c r="M615" s="220" t="s">
        <v>24</v>
      </c>
      <c r="N615" s="275">
        <f>SUM(H615*J615)</f>
        <v>270000</v>
      </c>
      <c r="O615" s="267">
        <v>270000</v>
      </c>
      <c r="P615" s="267">
        <f>N615-O615</f>
        <v>0</v>
      </c>
      <c r="Q615" s="267"/>
      <c r="R615" s="267"/>
      <c r="S615" s="267"/>
      <c r="T615" s="267"/>
      <c r="U615" s="267">
        <f>SUM(Q615:T615)</f>
        <v>0</v>
      </c>
      <c r="V615" s="267"/>
      <c r="W615" s="267">
        <f>IF(AA615="후원금",N615*100%,N615*0%)</f>
        <v>270000</v>
      </c>
      <c r="X615" s="267"/>
      <c r="Y615" s="755">
        <f>SUM(U615:X615)</f>
        <v>270000</v>
      </c>
      <c r="Z615" s="268" t="s">
        <v>126</v>
      </c>
      <c r="AA615" s="274" t="s">
        <v>19</v>
      </c>
      <c r="AB615" s="274" t="s">
        <v>23</v>
      </c>
      <c r="AC615" s="257" t="s">
        <v>19</v>
      </c>
    </row>
    <row r="616" spans="1:29" ht="20.100000000000001" customHeight="1" x14ac:dyDescent="0.15">
      <c r="A616" s="783"/>
      <c r="B616" s="783"/>
      <c r="C616" s="783"/>
      <c r="D616" s="267"/>
      <c r="E616" s="267"/>
      <c r="F616" s="267"/>
      <c r="G616" s="156" t="s">
        <v>266</v>
      </c>
      <c r="H616" s="717">
        <v>200000</v>
      </c>
      <c r="I616" s="218" t="s">
        <v>22</v>
      </c>
      <c r="J616" s="379">
        <v>1</v>
      </c>
      <c r="K616" s="344"/>
      <c r="L616" s="334"/>
      <c r="M616" s="220" t="s">
        <v>24</v>
      </c>
      <c r="N616" s="275">
        <f>SUM(H616*J616)</f>
        <v>200000</v>
      </c>
      <c r="O616" s="267">
        <v>200000</v>
      </c>
      <c r="P616" s="267">
        <f>N616-O616</f>
        <v>0</v>
      </c>
      <c r="Q616" s="267"/>
      <c r="R616" s="267"/>
      <c r="S616" s="267"/>
      <c r="T616" s="267"/>
      <c r="U616" s="267">
        <f>SUM(Q616:T616)</f>
        <v>0</v>
      </c>
      <c r="V616" s="267"/>
      <c r="W616" s="267">
        <f>IF(AA616="후원금",N616*100%,N616*0%)</f>
        <v>200000</v>
      </c>
      <c r="X616" s="267"/>
      <c r="Y616" s="755">
        <f>SUM(U616:X616)</f>
        <v>200000</v>
      </c>
      <c r="Z616" s="268" t="s">
        <v>93</v>
      </c>
      <c r="AA616" s="274" t="s">
        <v>19</v>
      </c>
      <c r="AB616" s="274" t="s">
        <v>23</v>
      </c>
      <c r="AC616" s="257" t="s">
        <v>19</v>
      </c>
    </row>
    <row r="617" spans="1:29" ht="20.100000000000001" customHeight="1" x14ac:dyDescent="0.15">
      <c r="A617" s="783"/>
      <c r="B617" s="783"/>
      <c r="C617" s="779" t="s">
        <v>216</v>
      </c>
      <c r="D617" s="293">
        <f>SUM(N618:N619)</f>
        <v>3922000</v>
      </c>
      <c r="E617" s="293">
        <v>3200000</v>
      </c>
      <c r="F617" s="293">
        <f>SUM(D617-E617)</f>
        <v>722000</v>
      </c>
      <c r="G617" s="292"/>
      <c r="H617" s="290"/>
      <c r="I617" s="290"/>
      <c r="J617" s="290"/>
      <c r="K617" s="290"/>
      <c r="L617" s="290"/>
      <c r="M617" s="290"/>
      <c r="N617" s="289"/>
      <c r="O617" s="293">
        <f t="shared" ref="O617:Y617" si="240">SUM(O618:O619)</f>
        <v>3922000</v>
      </c>
      <c r="P617" s="293">
        <f t="shared" si="240"/>
        <v>0</v>
      </c>
      <c r="Q617" s="293">
        <f t="shared" si="240"/>
        <v>1176600</v>
      </c>
      <c r="R617" s="293">
        <f t="shared" si="240"/>
        <v>2745400</v>
      </c>
      <c r="S617" s="293">
        <f t="shared" si="240"/>
        <v>0</v>
      </c>
      <c r="T617" s="293">
        <f t="shared" si="240"/>
        <v>0</v>
      </c>
      <c r="U617" s="293">
        <f t="shared" si="240"/>
        <v>3922000</v>
      </c>
      <c r="V617" s="293">
        <f t="shared" si="240"/>
        <v>0</v>
      </c>
      <c r="W617" s="293">
        <f t="shared" si="240"/>
        <v>0</v>
      </c>
      <c r="X617" s="293">
        <f t="shared" si="240"/>
        <v>0</v>
      </c>
      <c r="Y617" s="293">
        <f t="shared" si="240"/>
        <v>3922000</v>
      </c>
      <c r="Z617" s="287"/>
      <c r="AA617" s="287"/>
      <c r="AB617" s="287"/>
      <c r="AC617" s="627"/>
    </row>
    <row r="618" spans="1:29" ht="20.100000000000001" customHeight="1" x14ac:dyDescent="0.15">
      <c r="A618" s="783"/>
      <c r="B618" s="783"/>
      <c r="C618" s="783"/>
      <c r="D618" s="267"/>
      <c r="E618" s="267"/>
      <c r="F618" s="267"/>
      <c r="G618" s="280" t="s">
        <v>292</v>
      </c>
      <c r="H618" s="217">
        <v>350000</v>
      </c>
      <c r="I618" s="218" t="s">
        <v>22</v>
      </c>
      <c r="J618" s="330">
        <v>4</v>
      </c>
      <c r="K618" s="335"/>
      <c r="L618" s="334"/>
      <c r="M618" s="220" t="s">
        <v>24</v>
      </c>
      <c r="N618" s="716">
        <f>SUM(H618*J618)</f>
        <v>1400000</v>
      </c>
      <c r="O618" s="139">
        <v>1400000</v>
      </c>
      <c r="P618" s="276">
        <f>N618-O618</f>
        <v>0</v>
      </c>
      <c r="Q618" s="267">
        <f>IF(AA618="국비100%",N618*100%,IF(AA618="시도비100%",N618*0%,IF(AA618="시군구비100%",N618*0%,IF(AA618="국비30%, 시도비70%",N618*30%,IF(AA618="국비50%, 시도비50%",N618*50%,IF(AA618="시도비50%, 시군구비50%",N618*0%,IF(AA618="국비30%, 시도비35%, 시군구비35%",N618*30%)))))))</f>
        <v>420000</v>
      </c>
      <c r="R618" s="267">
        <f>IF(AA618="국비100%",N618*0%,IF(AA618="시도비100%",N618*100%,IF(AA618="시군구비100%",N618*0%,IF(AA618="국비30%, 시도비70%",N618*70%,IF(AA618="국비50%, 시도비50%",N618*50%,IF(AA618="시도비50%, 시군구비50%",N618*50%,IF(AA618="국비30%, 시도비35%, 시군구비35%",N618*35%)))))))</f>
        <v>979999.99999999988</v>
      </c>
      <c r="S618" s="267">
        <f>IF(AA618="국비100%",N618*0%,IF(AA618="시도비100%",N618*0%,IF(AA618="시군구비100%",N618*100%,IF(AA618="국비30%, 시도비70%",N618*0%,IF(AA618="국비50%, 시도비50%",N618*0%,IF(AA618="시도비50%, 시군구비50%",N618*50%,IF(AA618="국비30%, 시도비35%, 시군구비35%",N618*35%)))))))</f>
        <v>0</v>
      </c>
      <c r="T618" s="267">
        <f>IF(AA618="기타보조금",N618*100%,N618*0%)</f>
        <v>0</v>
      </c>
      <c r="U618" s="267">
        <f>SUM(Q618:T618)</f>
        <v>1400000</v>
      </c>
      <c r="V618" s="267">
        <f>IF(AA618="자부담",N618*100%,N618*0%)</f>
        <v>0</v>
      </c>
      <c r="W618" s="267">
        <f>IF(AA618="후원금",N618*100%,N618*0%)</f>
        <v>0</v>
      </c>
      <c r="X618" s="267">
        <f>IF(AA618="수익사업",N618*100%,N618*0%)</f>
        <v>0</v>
      </c>
      <c r="Y618" s="760">
        <f>SUM(U618:X618)</f>
        <v>1400000</v>
      </c>
      <c r="Z618" s="274" t="s">
        <v>294</v>
      </c>
      <c r="AA618" s="274" t="s">
        <v>81</v>
      </c>
      <c r="AB618" s="274" t="s">
        <v>23</v>
      </c>
      <c r="AC618" s="257" t="s">
        <v>636</v>
      </c>
    </row>
    <row r="619" spans="1:29" ht="20.100000000000001" customHeight="1" x14ac:dyDescent="0.15">
      <c r="A619" s="783"/>
      <c r="B619" s="783"/>
      <c r="C619" s="783"/>
      <c r="D619" s="267"/>
      <c r="E619" s="267"/>
      <c r="F619" s="267"/>
      <c r="G619" s="378" t="s">
        <v>245</v>
      </c>
      <c r="H619" s="239">
        <v>630500</v>
      </c>
      <c r="I619" s="240" t="s">
        <v>22</v>
      </c>
      <c r="J619" s="141">
        <v>4</v>
      </c>
      <c r="K619" s="377"/>
      <c r="L619" s="376"/>
      <c r="M619" s="242" t="s">
        <v>24</v>
      </c>
      <c r="N619" s="375">
        <f>SUM(H619*J619)</f>
        <v>2522000</v>
      </c>
      <c r="O619" s="766">
        <v>2522000</v>
      </c>
      <c r="P619" s="276">
        <f>N619-O619</f>
        <v>0</v>
      </c>
      <c r="Q619" s="320">
        <f>IF(AA619="국비100%",N619*100%,IF(AA619="시도비100%",N619*0%,IF(AA619="시군구비100%",N619*0%,IF(AA619="국비30%, 시도비70%",N619*30%,IF(AA619="국비50%, 시도비50%",N619*50%,IF(AA619="시도비50%, 시군구비50%",N619*0%))))))</f>
        <v>756600</v>
      </c>
      <c r="R619" s="320">
        <f>IF(AA619="국비100%",N619*0%,IF(AA619="시도비100%",N619*100%,IF(AA619="시군구비100%",N619*0%,IF(AA619="국비30%, 시도비70%",N619*70%,IF(AA619="국비50%, 시도비50%",N619*50%,IF(AA619="시도비50%, 시군구비50%",N619*50%))))))</f>
        <v>1765400</v>
      </c>
      <c r="S619" s="320">
        <f>IF(AA619="국비100%",N619*0%,IF(AA619="시도비100%",N619*0%,IF(AA619="시군구비100%",N619*100%,IF(AA619="국비30%, 시도비70%",N619*0%,IF(AA619="국비50%, 시도비50%",N619*0%,IF(AA619="시도비50%, 시군구비50%",N619*50%))))))</f>
        <v>0</v>
      </c>
      <c r="T619" s="320">
        <f>IF(AA619="기타보조금",N619*100%,N619*0%)</f>
        <v>0</v>
      </c>
      <c r="U619" s="320">
        <f>SUM(Q619:T619)</f>
        <v>2522000</v>
      </c>
      <c r="V619" s="320">
        <f>IF(AA619="자부담",N619*100%,N619*0%)</f>
        <v>0</v>
      </c>
      <c r="W619" s="320">
        <f>IF(AA619="후원금",N619*100%,N619*0%)</f>
        <v>0</v>
      </c>
      <c r="X619" s="320">
        <f>IF(AA619="수익사업",N619*100%,N619*0%)</f>
        <v>0</v>
      </c>
      <c r="Y619" s="763">
        <f>SUM(U619:X619)</f>
        <v>2522000</v>
      </c>
      <c r="Z619" s="366" t="s">
        <v>294</v>
      </c>
      <c r="AA619" s="274" t="s">
        <v>81</v>
      </c>
      <c r="AB619" s="366" t="s">
        <v>23</v>
      </c>
      <c r="AC619" s="257" t="s">
        <v>636</v>
      </c>
    </row>
    <row r="620" spans="1:29" ht="20.100000000000001" customHeight="1" x14ac:dyDescent="0.15">
      <c r="A620" s="783"/>
      <c r="B620" s="783"/>
      <c r="C620" s="787" t="s">
        <v>795</v>
      </c>
      <c r="D620" s="293">
        <f>SUM(N621:N636)</f>
        <v>820000</v>
      </c>
      <c r="E620" s="293">
        <v>1200000</v>
      </c>
      <c r="F620" s="293">
        <f>SUM(D620-E620)</f>
        <v>-380000</v>
      </c>
      <c r="G620" s="292"/>
      <c r="H620" s="290"/>
      <c r="I620" s="290"/>
      <c r="J620" s="290"/>
      <c r="K620" s="290"/>
      <c r="L620" s="290"/>
      <c r="M620" s="290"/>
      <c r="N620" s="289"/>
      <c r="O620" s="293">
        <f t="shared" ref="O620:Y620" si="241">SUM(O621:O636)</f>
        <v>820000</v>
      </c>
      <c r="P620" s="293">
        <f t="shared" si="241"/>
        <v>0</v>
      </c>
      <c r="Q620" s="293">
        <f t="shared" si="241"/>
        <v>246000</v>
      </c>
      <c r="R620" s="293">
        <f t="shared" si="241"/>
        <v>574000</v>
      </c>
      <c r="S620" s="293">
        <f t="shared" si="241"/>
        <v>0</v>
      </c>
      <c r="T620" s="293">
        <f t="shared" si="241"/>
        <v>0</v>
      </c>
      <c r="U620" s="293">
        <f t="shared" si="241"/>
        <v>820000</v>
      </c>
      <c r="V620" s="293">
        <f t="shared" si="241"/>
        <v>0</v>
      </c>
      <c r="W620" s="293">
        <f t="shared" si="241"/>
        <v>0</v>
      </c>
      <c r="X620" s="293">
        <f t="shared" si="241"/>
        <v>0</v>
      </c>
      <c r="Y620" s="293">
        <f t="shared" si="241"/>
        <v>820000</v>
      </c>
      <c r="Z620" s="287"/>
      <c r="AA620" s="287"/>
      <c r="AB620" s="287"/>
      <c r="AC620" s="627"/>
    </row>
    <row r="621" spans="1:29" ht="20.100000000000001" customHeight="1" x14ac:dyDescent="0.15">
      <c r="A621" s="783"/>
      <c r="B621" s="783"/>
      <c r="C621" s="783"/>
      <c r="D621" s="267"/>
      <c r="E621" s="267"/>
      <c r="F621" s="267"/>
      <c r="G621" s="345" t="s">
        <v>236</v>
      </c>
      <c r="H621" s="244"/>
      <c r="I621" s="374"/>
      <c r="J621" s="373"/>
      <c r="K621" s="372"/>
      <c r="L621" s="371"/>
      <c r="M621" s="237"/>
      <c r="N621" s="246"/>
      <c r="O621" s="286"/>
      <c r="P621" s="286"/>
      <c r="Q621" s="286"/>
      <c r="R621" s="286"/>
      <c r="S621" s="286"/>
      <c r="T621" s="286"/>
      <c r="U621" s="286"/>
      <c r="V621" s="286"/>
      <c r="W621" s="286"/>
      <c r="X621" s="286"/>
      <c r="Y621" s="756"/>
      <c r="Z621" s="281"/>
      <c r="AA621" s="281"/>
      <c r="AB621" s="281"/>
    </row>
    <row r="622" spans="1:29" ht="20.100000000000001" customHeight="1" x14ac:dyDescent="0.15">
      <c r="A622" s="783"/>
      <c r="B622" s="783"/>
      <c r="C622" s="783"/>
      <c r="D622" s="267"/>
      <c r="E622" s="267"/>
      <c r="F622" s="267"/>
      <c r="G622" s="345" t="s">
        <v>427</v>
      </c>
      <c r="H622" s="217"/>
      <c r="I622" s="218"/>
      <c r="J622" s="332"/>
      <c r="K622" s="218"/>
      <c r="L622" s="331"/>
      <c r="M622" s="220"/>
      <c r="N622" s="221"/>
      <c r="O622" s="139"/>
      <c r="P622" s="276"/>
      <c r="Q622" s="267"/>
      <c r="R622" s="267"/>
      <c r="S622" s="267"/>
      <c r="T622" s="267"/>
      <c r="U622" s="267"/>
      <c r="V622" s="267"/>
      <c r="W622" s="267"/>
      <c r="X622" s="267"/>
      <c r="Y622" s="760"/>
      <c r="Z622" s="274"/>
      <c r="AA622" s="274"/>
      <c r="AB622" s="274"/>
    </row>
    <row r="623" spans="1:29" ht="20.100000000000001" customHeight="1" x14ac:dyDescent="0.15">
      <c r="A623" s="783"/>
      <c r="B623" s="783"/>
      <c r="C623" s="783"/>
      <c r="D623" s="267"/>
      <c r="E623" s="267"/>
      <c r="F623" s="267"/>
      <c r="G623" s="273" t="s">
        <v>392</v>
      </c>
      <c r="H623" s="217">
        <v>50000</v>
      </c>
      <c r="I623" s="218" t="s">
        <v>22</v>
      </c>
      <c r="J623" s="332">
        <v>1</v>
      </c>
      <c r="K623" s="218" t="s">
        <v>22</v>
      </c>
      <c r="L623" s="331">
        <v>1</v>
      </c>
      <c r="M623" s="220" t="s">
        <v>24</v>
      </c>
      <c r="N623" s="221">
        <f>SUM(H623*J623*L623)</f>
        <v>50000</v>
      </c>
      <c r="O623" s="139">
        <v>50000</v>
      </c>
      <c r="P623" s="276">
        <f>N623-O623</f>
        <v>0</v>
      </c>
      <c r="Q623" s="267">
        <f>IF(AA623="국비100%",N623*100%,IF(AA623="시도비100%",N623*0%,IF(AA623="시군구비100%",N623*0%,IF(AA623="국비30%, 시도비70%",N623*30%,IF(AA623="국비50%, 시도비50%",N623*50%,IF(AA623="시도비50%, 시군구비50%",N623*0%,IF(AA623="국비30%, 시도비35%, 시군구비35%",N623*30%)))))))</f>
        <v>15000</v>
      </c>
      <c r="R623" s="267">
        <f>IF(AA623="국비100%",N623*0%,IF(AA623="시도비100%",N623*100%,IF(AA623="시군구비100%",N623*0%,IF(AA623="국비30%, 시도비70%",N623*70%,IF(AA623="국비50%, 시도비50%",N623*50%,IF(AA623="시도비50%, 시군구비50%",N623*50%,IF(AA623="국비30%, 시도비35%, 시군구비35%",N623*35%)))))))</f>
        <v>35000</v>
      </c>
      <c r="S623" s="267">
        <f>IF(AA623="국비100%",N623*0%,IF(AA623="시도비100%",N623*0%,IF(AA623="시군구비100%",N623*100%,IF(AA623="국비30%, 시도비70%",N623*0%,IF(AA623="국비50%, 시도비50%",N623*0%,IF(AA623="시도비50%, 시군구비50%",N623*50%,IF(AA623="국비30%, 시도비35%, 시군구비35%",N623*35%)))))))</f>
        <v>0</v>
      </c>
      <c r="T623" s="267">
        <f>IF(AA623="기타보조금",N623*100%,N623*0%)</f>
        <v>0</v>
      </c>
      <c r="U623" s="267">
        <f>SUM(Q623:T623)</f>
        <v>50000</v>
      </c>
      <c r="V623" s="267">
        <f>IF(AA623="자부담",N623*100%,N623*0%)</f>
        <v>0</v>
      </c>
      <c r="W623" s="267">
        <f>IF(AA623="후원금",N623*100%,N623*0%)</f>
        <v>0</v>
      </c>
      <c r="X623" s="267">
        <f>IF(AA623="수익사업",N623*100%,N623*0%)</f>
        <v>0</v>
      </c>
      <c r="Y623" s="760">
        <f>SUM(U623:X623)</f>
        <v>50000</v>
      </c>
      <c r="Z623" s="274" t="s">
        <v>244</v>
      </c>
      <c r="AA623" s="274" t="s">
        <v>81</v>
      </c>
      <c r="AB623" s="274" t="s">
        <v>23</v>
      </c>
      <c r="AC623" s="257" t="s">
        <v>636</v>
      </c>
    </row>
    <row r="624" spans="1:29" ht="20.100000000000001" customHeight="1" x14ac:dyDescent="0.15">
      <c r="A624" s="783"/>
      <c r="B624" s="783"/>
      <c r="C624" s="783"/>
      <c r="D624" s="267"/>
      <c r="E624" s="267"/>
      <c r="F624" s="267"/>
      <c r="G624" s="273" t="s">
        <v>226</v>
      </c>
      <c r="H624" s="217"/>
      <c r="I624" s="218"/>
      <c r="J624" s="332"/>
      <c r="K624" s="218"/>
      <c r="L624" s="331"/>
      <c r="M624" s="220"/>
      <c r="N624" s="221"/>
      <c r="O624" s="139"/>
      <c r="P624" s="276"/>
      <c r="Q624" s="267"/>
      <c r="R624" s="267"/>
      <c r="S624" s="267"/>
      <c r="T624" s="267"/>
      <c r="U624" s="267"/>
      <c r="V624" s="267"/>
      <c r="W624" s="267"/>
      <c r="X624" s="267"/>
      <c r="Y624" s="760"/>
      <c r="Z624" s="274"/>
      <c r="AA624" s="274"/>
      <c r="AB624" s="274"/>
    </row>
    <row r="625" spans="1:29" ht="20.100000000000001" customHeight="1" x14ac:dyDescent="0.15">
      <c r="A625" s="783"/>
      <c r="B625" s="783"/>
      <c r="C625" s="783"/>
      <c r="D625" s="267"/>
      <c r="E625" s="267"/>
      <c r="F625" s="267"/>
      <c r="G625" s="273" t="s">
        <v>392</v>
      </c>
      <c r="H625" s="217">
        <v>50000</v>
      </c>
      <c r="I625" s="218" t="s">
        <v>22</v>
      </c>
      <c r="J625" s="332">
        <v>1</v>
      </c>
      <c r="K625" s="218" t="s">
        <v>22</v>
      </c>
      <c r="L625" s="331">
        <v>1</v>
      </c>
      <c r="M625" s="220" t="s">
        <v>24</v>
      </c>
      <c r="N625" s="221">
        <f>SUM(H625*J625*L625)</f>
        <v>50000</v>
      </c>
      <c r="O625" s="139">
        <v>50000</v>
      </c>
      <c r="P625" s="276">
        <f>N625-O625</f>
        <v>0</v>
      </c>
      <c r="Q625" s="267">
        <f>IF(AA625="국비100%",N625*100%,IF(AA625="시도비100%",N625*0%,IF(AA625="시군구비100%",N625*0%,IF(AA625="국비30%, 시도비70%",N625*30%,IF(AA625="국비50%, 시도비50%",N625*50%,IF(AA625="시도비50%, 시군구비50%",N625*0%,IF(AA625="국비30%, 시도비35%, 시군구비35%",N625*30%)))))))</f>
        <v>15000</v>
      </c>
      <c r="R625" s="267">
        <f>IF(AA625="국비100%",N625*0%,IF(AA625="시도비100%",N625*100%,IF(AA625="시군구비100%",N625*0%,IF(AA625="국비30%, 시도비70%",N625*70%,IF(AA625="국비50%, 시도비50%",N625*50%,IF(AA625="시도비50%, 시군구비50%",N625*50%,IF(AA625="국비30%, 시도비35%, 시군구비35%",N625*35%)))))))</f>
        <v>35000</v>
      </c>
      <c r="S625" s="267">
        <f>IF(AA625="국비100%",N625*0%,IF(AA625="시도비100%",N625*0%,IF(AA625="시군구비100%",N625*100%,IF(AA625="국비30%, 시도비70%",N625*0%,IF(AA625="국비50%, 시도비50%",N625*0%,IF(AA625="시도비50%, 시군구비50%",N625*50%,IF(AA625="국비30%, 시도비35%, 시군구비35%",N625*35%)))))))</f>
        <v>0</v>
      </c>
      <c r="T625" s="267">
        <f>IF(AA625="기타보조금",N625*100%,N625*0%)</f>
        <v>0</v>
      </c>
      <c r="U625" s="267">
        <f>SUM(Q625:T625)</f>
        <v>50000</v>
      </c>
      <c r="V625" s="267">
        <f>IF(AA625="자부담",N625*100%,N625*0%)</f>
        <v>0</v>
      </c>
      <c r="W625" s="267">
        <f>IF(AA625="후원금",N625*100%,N625*0%)</f>
        <v>0</v>
      </c>
      <c r="X625" s="267">
        <f>IF(AA625="수익사업",N625*100%,N625*0%)</f>
        <v>0</v>
      </c>
      <c r="Y625" s="760">
        <f>SUM(U625:X625)</f>
        <v>50000</v>
      </c>
      <c r="Z625" s="274" t="s">
        <v>244</v>
      </c>
      <c r="AA625" s="274" t="s">
        <v>81</v>
      </c>
      <c r="AB625" s="274" t="s">
        <v>23</v>
      </c>
      <c r="AC625" s="257" t="s">
        <v>636</v>
      </c>
    </row>
    <row r="626" spans="1:29" ht="20.100000000000001" customHeight="1" x14ac:dyDescent="0.15">
      <c r="A626" s="783"/>
      <c r="B626" s="783"/>
      <c r="C626" s="783"/>
      <c r="D626" s="267"/>
      <c r="E626" s="267"/>
      <c r="F626" s="267"/>
      <c r="G626" s="345" t="s">
        <v>49</v>
      </c>
      <c r="H626" s="217"/>
      <c r="I626" s="218"/>
      <c r="J626" s="332"/>
      <c r="K626" s="335"/>
      <c r="L626" s="334"/>
      <c r="M626" s="220"/>
      <c r="N626" s="716"/>
      <c r="O626" s="139"/>
      <c r="P626" s="276"/>
      <c r="Q626" s="267"/>
      <c r="R626" s="267"/>
      <c r="S626" s="267"/>
      <c r="T626" s="267"/>
      <c r="U626" s="267"/>
      <c r="V626" s="267"/>
      <c r="W626" s="267"/>
      <c r="X626" s="267"/>
      <c r="Y626" s="760"/>
      <c r="Z626" s="274"/>
      <c r="AA626" s="274"/>
      <c r="AB626" s="274"/>
    </row>
    <row r="627" spans="1:29" ht="20.100000000000001" customHeight="1" x14ac:dyDescent="0.15">
      <c r="A627" s="783"/>
      <c r="B627" s="783"/>
      <c r="C627" s="783"/>
      <c r="D627" s="267"/>
      <c r="E627" s="267"/>
      <c r="F627" s="267"/>
      <c r="G627" s="273" t="s">
        <v>36</v>
      </c>
      <c r="H627" s="217"/>
      <c r="I627" s="218"/>
      <c r="J627" s="332"/>
      <c r="K627" s="218"/>
      <c r="L627" s="331"/>
      <c r="M627" s="220"/>
      <c r="N627" s="221"/>
      <c r="O627" s="139"/>
      <c r="P627" s="276"/>
      <c r="Q627" s="267"/>
      <c r="R627" s="267"/>
      <c r="S627" s="267"/>
      <c r="T627" s="267"/>
      <c r="U627" s="267"/>
      <c r="V627" s="267"/>
      <c r="W627" s="267"/>
      <c r="X627" s="267"/>
      <c r="Y627" s="760"/>
      <c r="Z627" s="274"/>
      <c r="AA627" s="274"/>
      <c r="AB627" s="274"/>
    </row>
    <row r="628" spans="1:29" ht="20.100000000000001" customHeight="1" x14ac:dyDescent="0.15">
      <c r="A628" s="783"/>
      <c r="B628" s="783"/>
      <c r="C628" s="783"/>
      <c r="D628" s="267"/>
      <c r="E628" s="267"/>
      <c r="F628" s="267"/>
      <c r="G628" s="273" t="s">
        <v>273</v>
      </c>
      <c r="H628" s="217">
        <v>5600</v>
      </c>
      <c r="I628" s="218" t="s">
        <v>22</v>
      </c>
      <c r="J628" s="332">
        <v>1</v>
      </c>
      <c r="K628" s="218"/>
      <c r="L628" s="331"/>
      <c r="M628" s="220" t="s">
        <v>24</v>
      </c>
      <c r="N628" s="221">
        <f>SUM(H628*J628)</f>
        <v>5600</v>
      </c>
      <c r="O628" s="139">
        <v>5600</v>
      </c>
      <c r="P628" s="276">
        <f>N628-O628</f>
        <v>0</v>
      </c>
      <c r="Q628" s="267">
        <f>IF(AA628="국비100%",N628*100%,IF(AA628="시도비100%",N628*0%,IF(AA628="시군구비100%",N628*0%,IF(AA628="국비30%, 시도비70%",N628*30%,IF(AA628="국비50%, 시도비50%",N628*50%,IF(AA628="시도비50%, 시군구비50%",N628*0%,IF(AA628="국비30%, 시도비35%, 시군구비35%",N628*30%)))))))</f>
        <v>1680</v>
      </c>
      <c r="R628" s="267">
        <f>IF(AA628="국비100%",N628*0%,IF(AA628="시도비100%",N628*100%,IF(AA628="시군구비100%",N628*0%,IF(AA628="국비30%, 시도비70%",N628*70%,IF(AA628="국비50%, 시도비50%",N628*50%,IF(AA628="시도비50%, 시군구비50%",N628*50%,IF(AA628="국비30%, 시도비35%, 시군구비35%",N628*35%)))))))</f>
        <v>3919.9999999999995</v>
      </c>
      <c r="S628" s="267">
        <f>IF(AA628="국비100%",N628*0%,IF(AA628="시도비100%",N628*0%,IF(AA628="시군구비100%",N628*100%,IF(AA628="국비30%, 시도비70%",N628*0%,IF(AA628="국비50%, 시도비50%",N628*0%,IF(AA628="시도비50%, 시군구비50%",N628*50%,IF(AA628="국비30%, 시도비35%, 시군구비35%",N628*35%)))))))</f>
        <v>0</v>
      </c>
      <c r="T628" s="267">
        <f>IF(AA628="기타보조금",N628*100%,N628*0%)</f>
        <v>0</v>
      </c>
      <c r="U628" s="267">
        <f>SUM(Q628:T628)</f>
        <v>5600</v>
      </c>
      <c r="V628" s="267">
        <f>IF(AA628="자부담",N628*100%,N628*0%)</f>
        <v>0</v>
      </c>
      <c r="W628" s="267">
        <f>IF(AA628="후원금",N628*100%,N628*0%)</f>
        <v>0</v>
      </c>
      <c r="X628" s="267">
        <f>IF(AA628="수익사업",N628*100%,N628*0%)</f>
        <v>0</v>
      </c>
      <c r="Y628" s="760">
        <f>SUM(U628:X628)</f>
        <v>5600</v>
      </c>
      <c r="Z628" s="274" t="s">
        <v>244</v>
      </c>
      <c r="AA628" s="274" t="s">
        <v>81</v>
      </c>
      <c r="AB628" s="274" t="s">
        <v>23</v>
      </c>
      <c r="AC628" s="257" t="s">
        <v>636</v>
      </c>
    </row>
    <row r="629" spans="1:29" ht="20.100000000000001" customHeight="1" x14ac:dyDescent="0.15">
      <c r="A629" s="783"/>
      <c r="B629" s="783"/>
      <c r="C629" s="783"/>
      <c r="D629" s="267"/>
      <c r="E629" s="267"/>
      <c r="F629" s="267"/>
      <c r="G629" s="273" t="s">
        <v>257</v>
      </c>
      <c r="H629" s="217">
        <v>3800</v>
      </c>
      <c r="I629" s="218" t="s">
        <v>22</v>
      </c>
      <c r="J629" s="332">
        <v>4</v>
      </c>
      <c r="K629" s="218" t="s">
        <v>22</v>
      </c>
      <c r="L629" s="331">
        <v>5</v>
      </c>
      <c r="M629" s="220" t="s">
        <v>24</v>
      </c>
      <c r="N629" s="221">
        <f>SUM(H629*J629*L629)</f>
        <v>76000</v>
      </c>
      <c r="O629" s="139">
        <v>76000</v>
      </c>
      <c r="P629" s="276">
        <f>N629-O629</f>
        <v>0</v>
      </c>
      <c r="Q629" s="267">
        <f>IF(AA629="국비100%",N629*100%,IF(AA629="시도비100%",N629*0%,IF(AA629="시군구비100%",N629*0%,IF(AA629="국비30%, 시도비70%",N629*30%,IF(AA629="국비50%, 시도비50%",N629*50%,IF(AA629="시도비50%, 시군구비50%",N629*0%,IF(AA629="국비30%, 시도비35%, 시군구비35%",N629*30%)))))))</f>
        <v>22800</v>
      </c>
      <c r="R629" s="267">
        <f>IF(AA629="국비100%",N629*0%,IF(AA629="시도비100%",N629*100%,IF(AA629="시군구비100%",N629*0%,IF(AA629="국비30%, 시도비70%",N629*70%,IF(AA629="국비50%, 시도비50%",N629*50%,IF(AA629="시도비50%, 시군구비50%",N629*50%,IF(AA629="국비30%, 시도비35%, 시군구비35%",N629*35%)))))))</f>
        <v>53200</v>
      </c>
      <c r="S629" s="267">
        <f>IF(AA629="국비100%",N629*0%,IF(AA629="시도비100%",N629*0%,IF(AA629="시군구비100%",N629*100%,IF(AA629="국비30%, 시도비70%",N629*0%,IF(AA629="국비50%, 시도비50%",N629*0%,IF(AA629="시도비50%, 시군구비50%",N629*50%,IF(AA629="국비30%, 시도비35%, 시군구비35%",N629*35%)))))))</f>
        <v>0</v>
      </c>
      <c r="T629" s="267">
        <f>IF(AA629="기타보조금",N629*100%,N629*0%)</f>
        <v>0</v>
      </c>
      <c r="U629" s="267">
        <f>SUM(Q629:T629)</f>
        <v>76000</v>
      </c>
      <c r="V629" s="267">
        <f>IF(AA629="자부담",N629*100%,N629*0%)</f>
        <v>0</v>
      </c>
      <c r="W629" s="267">
        <f>IF(AA629="후원금",N629*100%,N629*0%)</f>
        <v>0</v>
      </c>
      <c r="X629" s="267">
        <f>IF(AA629="수익사업",N629*100%,N629*0%)</f>
        <v>0</v>
      </c>
      <c r="Y629" s="760">
        <f>SUM(U629:X629)</f>
        <v>76000</v>
      </c>
      <c r="Z629" s="274" t="s">
        <v>244</v>
      </c>
      <c r="AA629" s="274" t="s">
        <v>81</v>
      </c>
      <c r="AB629" s="274" t="s">
        <v>23</v>
      </c>
      <c r="AC629" s="257" t="s">
        <v>636</v>
      </c>
    </row>
    <row r="630" spans="1:29" ht="20.100000000000001" customHeight="1" x14ac:dyDescent="0.15">
      <c r="A630" s="783"/>
      <c r="B630" s="783"/>
      <c r="C630" s="783"/>
      <c r="D630" s="267"/>
      <c r="E630" s="267"/>
      <c r="F630" s="267"/>
      <c r="G630" s="345" t="s">
        <v>346</v>
      </c>
      <c r="H630" s="217"/>
      <c r="I630" s="218"/>
      <c r="J630" s="332"/>
      <c r="K630" s="218"/>
      <c r="L630" s="331"/>
      <c r="M630" s="220"/>
      <c r="N630" s="221"/>
      <c r="O630" s="139"/>
      <c r="P630" s="276"/>
      <c r="Q630" s="267"/>
      <c r="R630" s="267"/>
      <c r="S630" s="267"/>
      <c r="T630" s="267"/>
      <c r="U630" s="267"/>
      <c r="V630" s="267"/>
      <c r="W630" s="267"/>
      <c r="X630" s="267"/>
      <c r="Y630" s="760"/>
      <c r="Z630" s="274"/>
      <c r="AA630" s="274"/>
      <c r="AB630" s="274"/>
    </row>
    <row r="631" spans="1:29" ht="20.100000000000001" customHeight="1" x14ac:dyDescent="0.15">
      <c r="A631" s="783"/>
      <c r="B631" s="783"/>
      <c r="C631" s="783"/>
      <c r="D631" s="267"/>
      <c r="E631" s="267"/>
      <c r="F631" s="267"/>
      <c r="G631" s="345" t="s">
        <v>427</v>
      </c>
      <c r="H631" s="217"/>
      <c r="I631" s="218"/>
      <c r="J631" s="332"/>
      <c r="K631" s="218"/>
      <c r="L631" s="331"/>
      <c r="M631" s="220"/>
      <c r="N631" s="221"/>
      <c r="O631" s="139"/>
      <c r="P631" s="276"/>
      <c r="Q631" s="267"/>
      <c r="R631" s="267"/>
      <c r="S631" s="267"/>
      <c r="T631" s="267"/>
      <c r="U631" s="267"/>
      <c r="V631" s="267"/>
      <c r="W631" s="267"/>
      <c r="X631" s="267"/>
      <c r="Y631" s="760"/>
      <c r="Z631" s="274"/>
      <c r="AA631" s="274"/>
      <c r="AB631" s="274"/>
    </row>
    <row r="632" spans="1:29" ht="20.100000000000001" customHeight="1" x14ac:dyDescent="0.15">
      <c r="A632" s="783"/>
      <c r="B632" s="783"/>
      <c r="C632" s="783"/>
      <c r="D632" s="267"/>
      <c r="E632" s="267"/>
      <c r="F632" s="267"/>
      <c r="G632" s="273" t="s">
        <v>252</v>
      </c>
      <c r="H632" s="217">
        <v>1900</v>
      </c>
      <c r="I632" s="218" t="s">
        <v>22</v>
      </c>
      <c r="J632" s="332">
        <v>4</v>
      </c>
      <c r="K632" s="218" t="s">
        <v>22</v>
      </c>
      <c r="L632" s="331">
        <v>5</v>
      </c>
      <c r="M632" s="220" t="s">
        <v>24</v>
      </c>
      <c r="N632" s="221">
        <f>SUM(H632*J632*L632)</f>
        <v>38000</v>
      </c>
      <c r="O632" s="139">
        <v>38000</v>
      </c>
      <c r="P632" s="276">
        <f>N632-O632</f>
        <v>0</v>
      </c>
      <c r="Q632" s="267">
        <f>IF(AA632="국비100%",N632*100%,IF(AA632="시도비100%",N632*0%,IF(AA632="시군구비100%",N632*0%,IF(AA632="국비30%, 시도비70%",N632*30%,IF(AA632="국비50%, 시도비50%",N632*50%,IF(AA632="시도비50%, 시군구비50%",N632*0%,IF(AA632="국비30%, 시도비35%, 시군구비35%",N632*30%)))))))</f>
        <v>11400</v>
      </c>
      <c r="R632" s="267">
        <f>IF(AA632="국비100%",N632*0%,IF(AA632="시도비100%",N632*100%,IF(AA632="시군구비100%",N632*0%,IF(AA632="국비30%, 시도비70%",N632*70%,IF(AA632="국비50%, 시도비50%",N632*50%,IF(AA632="시도비50%, 시군구비50%",N632*50%,IF(AA632="국비30%, 시도비35%, 시군구비35%",N632*35%)))))))</f>
        <v>26600</v>
      </c>
      <c r="S632" s="267">
        <f>IF(AA632="국비100%",N632*0%,IF(AA632="시도비100%",N632*0%,IF(AA632="시군구비100%",N632*100%,IF(AA632="국비30%, 시도비70%",N632*0%,IF(AA632="국비50%, 시도비50%",N632*0%,IF(AA632="시도비50%, 시군구비50%",N632*50%,IF(AA632="국비30%, 시도비35%, 시군구비35%",N632*35%)))))))</f>
        <v>0</v>
      </c>
      <c r="T632" s="267">
        <f>IF(AA632="기타보조금",N632*100%,N632*0%)</f>
        <v>0</v>
      </c>
      <c r="U632" s="267">
        <f>SUM(Q632:T632)</f>
        <v>38000</v>
      </c>
      <c r="V632" s="267">
        <f>IF(AA632="자부담",N632*100%,N632*0%)</f>
        <v>0</v>
      </c>
      <c r="W632" s="267">
        <f>IF(AA632="후원금",N632*100%,N632*0%)</f>
        <v>0</v>
      </c>
      <c r="X632" s="267">
        <f>IF(AA632="수익사업",N632*100%,N632*0%)</f>
        <v>0</v>
      </c>
      <c r="Y632" s="760">
        <f>SUM(U632:X632)</f>
        <v>38000</v>
      </c>
      <c r="Z632" s="274" t="s">
        <v>244</v>
      </c>
      <c r="AA632" s="274" t="s">
        <v>81</v>
      </c>
      <c r="AB632" s="274" t="s">
        <v>23</v>
      </c>
      <c r="AC632" s="257" t="s">
        <v>636</v>
      </c>
    </row>
    <row r="633" spans="1:29" ht="20.100000000000001" customHeight="1" x14ac:dyDescent="0.15">
      <c r="A633" s="783"/>
      <c r="B633" s="783"/>
      <c r="C633" s="783"/>
      <c r="D633" s="267"/>
      <c r="E633" s="267"/>
      <c r="F633" s="267"/>
      <c r="G633" s="273" t="s">
        <v>36</v>
      </c>
      <c r="H633" s="217"/>
      <c r="I633" s="218"/>
      <c r="J633" s="332"/>
      <c r="K633" s="218"/>
      <c r="L633" s="331"/>
      <c r="M633" s="220"/>
      <c r="N633" s="221"/>
      <c r="O633" s="139"/>
      <c r="P633" s="276"/>
      <c r="Q633" s="267"/>
      <c r="R633" s="267"/>
      <c r="S633" s="267"/>
      <c r="T633" s="267"/>
      <c r="U633" s="267"/>
      <c r="V633" s="267"/>
      <c r="W633" s="267"/>
      <c r="X633" s="267"/>
      <c r="Y633" s="760"/>
      <c r="Z633" s="274"/>
      <c r="AA633" s="274"/>
      <c r="AB633" s="274"/>
    </row>
    <row r="634" spans="1:29" ht="20.100000000000001" customHeight="1" x14ac:dyDescent="0.15">
      <c r="A634" s="783"/>
      <c r="B634" s="783"/>
      <c r="C634" s="783"/>
      <c r="D634" s="267"/>
      <c r="E634" s="267"/>
      <c r="F634" s="267"/>
      <c r="G634" s="273" t="s">
        <v>252</v>
      </c>
      <c r="H634" s="217">
        <v>2766.4</v>
      </c>
      <c r="I634" s="218" t="s">
        <v>22</v>
      </c>
      <c r="J634" s="332">
        <v>40</v>
      </c>
      <c r="K634" s="218" t="s">
        <v>22</v>
      </c>
      <c r="L634" s="331">
        <v>5</v>
      </c>
      <c r="M634" s="220" t="s">
        <v>24</v>
      </c>
      <c r="N634" s="159">
        <f>ROUNDUP(H634*J634*L634,-1)</f>
        <v>553280</v>
      </c>
      <c r="O634" s="139">
        <v>553280</v>
      </c>
      <c r="P634" s="276">
        <f>N634-O634</f>
        <v>0</v>
      </c>
      <c r="Q634" s="267">
        <f>IF(AA634="국비100%",N634*100%,IF(AA634="시도비100%",N634*0%,IF(AA634="시군구비100%",N634*0%,IF(AA634="국비30%, 시도비70%",N634*30%,IF(AA634="국비50%, 시도비50%",N634*50%,IF(AA634="시도비50%, 시군구비50%",N634*0%,IF(AA634="국비30%, 시도비35%, 시군구비35%",N634*30%)))))))</f>
        <v>165984</v>
      </c>
      <c r="R634" s="267">
        <f>IF(AA634="국비100%",N634*0%,IF(AA634="시도비100%",N634*100%,IF(AA634="시군구비100%",N634*0%,IF(AA634="국비30%, 시도비70%",N634*70%,IF(AA634="국비50%, 시도비50%",N634*50%,IF(AA634="시도비50%, 시군구비50%",N634*50%,IF(AA634="국비30%, 시도비35%, 시군구비35%",N634*35%)))))))</f>
        <v>387296</v>
      </c>
      <c r="S634" s="267">
        <f>IF(AA634="국비100%",N634*0%,IF(AA634="시도비100%",N634*0%,IF(AA634="시군구비100%",N634*100%,IF(AA634="국비30%, 시도비70%",N634*0%,IF(AA634="국비50%, 시도비50%",N634*0%,IF(AA634="시도비50%, 시군구비50%",N634*50%,IF(AA634="국비30%, 시도비35%, 시군구비35%",N634*35%)))))))</f>
        <v>0</v>
      </c>
      <c r="T634" s="267">
        <f>IF(AA634="기타보조금",N634*100%,N634*0%)</f>
        <v>0</v>
      </c>
      <c r="U634" s="267">
        <f>SUM(Q634:T634)</f>
        <v>553280</v>
      </c>
      <c r="V634" s="267">
        <f>IF(AA634="자부담",N634*100%,N634*0%)</f>
        <v>0</v>
      </c>
      <c r="W634" s="267">
        <f>IF(AA634="후원금",N634*100%,N634*0%)</f>
        <v>0</v>
      </c>
      <c r="X634" s="267">
        <f>IF(AA634="수익사업",N634*100%,N634*0%)</f>
        <v>0</v>
      </c>
      <c r="Y634" s="760">
        <f>SUM(U634:X634)</f>
        <v>553280</v>
      </c>
      <c r="Z634" s="274" t="s">
        <v>244</v>
      </c>
      <c r="AA634" s="274" t="s">
        <v>81</v>
      </c>
      <c r="AB634" s="274" t="s">
        <v>23</v>
      </c>
      <c r="AC634" s="257" t="s">
        <v>636</v>
      </c>
    </row>
    <row r="635" spans="1:29" ht="20.100000000000001" customHeight="1" x14ac:dyDescent="0.15">
      <c r="A635" s="783"/>
      <c r="B635" s="783"/>
      <c r="C635" s="783"/>
      <c r="D635" s="267"/>
      <c r="E635" s="267"/>
      <c r="F635" s="267"/>
      <c r="G635" s="298" t="s">
        <v>226</v>
      </c>
      <c r="H635" s="343"/>
      <c r="I635" s="630"/>
      <c r="J635" s="709"/>
      <c r="K635" s="630"/>
      <c r="L635" s="706"/>
      <c r="M635" s="631"/>
      <c r="N635" s="708"/>
      <c r="O635" s="767"/>
      <c r="P635" s="370"/>
      <c r="Q635" s="267"/>
      <c r="R635" s="267"/>
      <c r="S635" s="267"/>
      <c r="T635" s="267"/>
      <c r="U635" s="267"/>
      <c r="V635" s="267"/>
      <c r="W635" s="267"/>
      <c r="X635" s="267"/>
      <c r="Y635" s="760"/>
      <c r="Z635" s="274"/>
      <c r="AA635" s="274"/>
      <c r="AB635" s="274"/>
    </row>
    <row r="636" spans="1:29" ht="20.100000000000001" customHeight="1" x14ac:dyDescent="0.15">
      <c r="A636" s="783"/>
      <c r="B636" s="783"/>
      <c r="C636" s="783"/>
      <c r="D636" s="267"/>
      <c r="E636" s="267"/>
      <c r="F636" s="267"/>
      <c r="G636" s="298" t="s">
        <v>252</v>
      </c>
      <c r="H636" s="343">
        <v>1178</v>
      </c>
      <c r="I636" s="630" t="s">
        <v>22</v>
      </c>
      <c r="J636" s="709">
        <v>8</v>
      </c>
      <c r="K636" s="630" t="s">
        <v>22</v>
      </c>
      <c r="L636" s="706">
        <v>5</v>
      </c>
      <c r="M636" s="631" t="s">
        <v>24</v>
      </c>
      <c r="N636" s="708">
        <f>SUM(H636*J636*L636)</f>
        <v>47120</v>
      </c>
      <c r="O636" s="767">
        <v>47120</v>
      </c>
      <c r="P636" s="370">
        <f>N636-O636</f>
        <v>0</v>
      </c>
      <c r="Q636" s="267">
        <f>IF(AA636="국비100%",N636*100%,IF(AA636="시도비100%",N636*0%,IF(AA636="시군구비100%",N636*0%,IF(AA636="국비30%, 시도비70%",N636*30%,IF(AA636="국비50%, 시도비50%",N636*50%,IF(AA636="시도비50%, 시군구비50%",N636*0%,IF(AA636="국비30%, 시도비35%, 시군구비35%",N636*30%)))))))</f>
        <v>14136</v>
      </c>
      <c r="R636" s="267">
        <f>IF(AA636="국비100%",N636*0%,IF(AA636="시도비100%",N636*100%,IF(AA636="시군구비100%",N636*0%,IF(AA636="국비30%, 시도비70%",N636*70%,IF(AA636="국비50%, 시도비50%",N636*50%,IF(AA636="시도비50%, 시군구비50%",N636*50%,IF(AA636="국비30%, 시도비35%, 시군구비35%",N636*35%)))))))</f>
        <v>32984</v>
      </c>
      <c r="S636" s="267">
        <f>IF(AA636="국비100%",N636*0%,IF(AA636="시도비100%",N636*0%,IF(AA636="시군구비100%",N636*100%,IF(AA636="국비30%, 시도비70%",N636*0%,IF(AA636="국비50%, 시도비50%",N636*0%,IF(AA636="시도비50%, 시군구비50%",N636*50%,IF(AA636="국비30%, 시도비35%, 시군구비35%",N636*35%)))))))</f>
        <v>0</v>
      </c>
      <c r="T636" s="267">
        <f>IF(AA636="기타보조금",N636*100%,N636*0%)</f>
        <v>0</v>
      </c>
      <c r="U636" s="267">
        <f>SUM(Q636:T636)</f>
        <v>47120</v>
      </c>
      <c r="V636" s="267">
        <f>IF(AA636="자부담",N636*100%,N636*0%)</f>
        <v>0</v>
      </c>
      <c r="W636" s="267">
        <f>IF(AA636="후원금",N636*100%,N636*0%)</f>
        <v>0</v>
      </c>
      <c r="X636" s="267">
        <f>IF(AA636="수익사업",N636*100%,N636*0%)</f>
        <v>0</v>
      </c>
      <c r="Y636" s="760">
        <f>SUM(U636:X636)</f>
        <v>47120</v>
      </c>
      <c r="Z636" s="274" t="s">
        <v>244</v>
      </c>
      <c r="AA636" s="274" t="s">
        <v>81</v>
      </c>
      <c r="AB636" s="274" t="s">
        <v>23</v>
      </c>
      <c r="AC636" s="257" t="s">
        <v>636</v>
      </c>
    </row>
    <row r="637" spans="1:29" ht="20.100000000000001" customHeight="1" x14ac:dyDescent="0.15">
      <c r="A637" s="783"/>
      <c r="B637" s="783"/>
      <c r="C637" s="114" t="s">
        <v>220</v>
      </c>
      <c r="D637" s="293">
        <f>SUM(N638:N639)</f>
        <v>222650</v>
      </c>
      <c r="E637" s="293">
        <v>1360000</v>
      </c>
      <c r="F637" s="293">
        <f>SUM(D637-E637)</f>
        <v>-1137350</v>
      </c>
      <c r="G637" s="292"/>
      <c r="H637" s="290"/>
      <c r="I637" s="290"/>
      <c r="J637" s="290"/>
      <c r="K637" s="290"/>
      <c r="L637" s="290"/>
      <c r="M637" s="290"/>
      <c r="N637" s="289"/>
      <c r="O637" s="293">
        <f t="shared" ref="O637:Y637" si="242">SUM(O638:O639)</f>
        <v>222650</v>
      </c>
      <c r="P637" s="293">
        <f t="shared" si="242"/>
        <v>0</v>
      </c>
      <c r="Q637" s="293">
        <f t="shared" si="242"/>
        <v>66795</v>
      </c>
      <c r="R637" s="293">
        <f t="shared" si="242"/>
        <v>155855</v>
      </c>
      <c r="S637" s="293">
        <f t="shared" si="242"/>
        <v>0</v>
      </c>
      <c r="T637" s="293">
        <f t="shared" si="242"/>
        <v>0</v>
      </c>
      <c r="U637" s="293">
        <f t="shared" si="242"/>
        <v>222650</v>
      </c>
      <c r="V637" s="293">
        <f t="shared" si="242"/>
        <v>0</v>
      </c>
      <c r="W637" s="293">
        <f t="shared" si="242"/>
        <v>0</v>
      </c>
      <c r="X637" s="293">
        <f t="shared" si="242"/>
        <v>0</v>
      </c>
      <c r="Y637" s="293">
        <f t="shared" si="242"/>
        <v>222650</v>
      </c>
      <c r="Z637" s="287"/>
      <c r="AA637" s="287"/>
      <c r="AB637" s="287"/>
      <c r="AC637" s="627"/>
    </row>
    <row r="638" spans="1:29" ht="20.100000000000001" customHeight="1" x14ac:dyDescent="0.15">
      <c r="A638" s="783"/>
      <c r="B638" s="783"/>
      <c r="C638" s="783"/>
      <c r="D638" s="267"/>
      <c r="E638" s="267"/>
      <c r="F638" s="267"/>
      <c r="G638" s="285" t="s">
        <v>293</v>
      </c>
      <c r="H638" s="246">
        <v>37980</v>
      </c>
      <c r="I638" s="235" t="s">
        <v>22</v>
      </c>
      <c r="J638" s="110">
        <v>5</v>
      </c>
      <c r="K638" s="235"/>
      <c r="L638" s="369"/>
      <c r="M638" s="237" t="s">
        <v>24</v>
      </c>
      <c r="N638" s="246">
        <f>SUM(H638*J638)</f>
        <v>189900</v>
      </c>
      <c r="O638" s="286">
        <v>189900</v>
      </c>
      <c r="P638" s="352">
        <f>N638-O638</f>
        <v>0</v>
      </c>
      <c r="Q638" s="267">
        <f>IF(AA638="국비100%",N638*100%,IF(AA638="시도비100%",N638*0%,IF(AA638="시군구비100%",N638*0%,IF(AA638="국비30%, 시도비70%",N638*30%,IF(AA638="국비50%, 시도비50%",N638*50%,IF(AA638="시도비50%, 시군구비50%",N638*0%,IF(AA638="국비30%, 시도비35%, 시군구비35%",N638*30%)))))))</f>
        <v>56970</v>
      </c>
      <c r="R638" s="267">
        <f>IF(AA638="국비100%",N638*0%,IF(AA638="시도비100%",N638*100%,IF(AA638="시군구비100%",N638*0%,IF(AA638="국비30%, 시도비70%",N638*70%,IF(AA638="국비50%, 시도비50%",N638*50%,IF(AA638="시도비50%, 시군구비50%",N638*50%,IF(AA638="국비30%, 시도비35%, 시군구비35%",N638*35%)))))))</f>
        <v>132930</v>
      </c>
      <c r="S638" s="267">
        <f>IF(AA638="국비100%",N638*0%,IF(AA638="시도비100%",N638*0%,IF(AA638="시군구비100%",N638*100%,IF(AA638="국비30%, 시도비70%",N638*0%,IF(AA638="국비50%, 시도비50%",N638*0%,IF(AA638="시도비50%, 시군구비50%",N638*50%,IF(AA638="국비30%, 시도비35%, 시군구비35%",N638*35%)))))))</f>
        <v>0</v>
      </c>
      <c r="T638" s="267">
        <f>IF(AA638="기타보조금",N638*100%,N638*0%)</f>
        <v>0</v>
      </c>
      <c r="U638" s="267">
        <f>SUM(Q638:T638)</f>
        <v>189900</v>
      </c>
      <c r="V638" s="267">
        <f>IF(AA638="자부담",N638*100%,N638*0%)</f>
        <v>0</v>
      </c>
      <c r="W638" s="267">
        <f>IF(AA638="후원금",N638*100%,N638*0%)</f>
        <v>0</v>
      </c>
      <c r="X638" s="267">
        <f>IF(AA638="수익사업",N638*100%,N638*0%)</f>
        <v>0</v>
      </c>
      <c r="Y638" s="760">
        <f>SUM(U638:X638)</f>
        <v>189900</v>
      </c>
      <c r="Z638" s="274" t="s">
        <v>341</v>
      </c>
      <c r="AA638" s="274" t="s">
        <v>81</v>
      </c>
      <c r="AB638" s="274" t="s">
        <v>23</v>
      </c>
      <c r="AC638" s="257" t="s">
        <v>636</v>
      </c>
    </row>
    <row r="639" spans="1:29" ht="20.100000000000001" customHeight="1" x14ac:dyDescent="0.15">
      <c r="A639" s="783"/>
      <c r="B639" s="783"/>
      <c r="C639" s="783"/>
      <c r="D639" s="267"/>
      <c r="E639" s="267"/>
      <c r="F639" s="267"/>
      <c r="G639" s="266" t="s">
        <v>287</v>
      </c>
      <c r="H639" s="239">
        <v>32750</v>
      </c>
      <c r="I639" s="240" t="s">
        <v>22</v>
      </c>
      <c r="J639" s="146">
        <v>1</v>
      </c>
      <c r="K639" s="240"/>
      <c r="L639" s="368"/>
      <c r="M639" s="367" t="s">
        <v>24</v>
      </c>
      <c r="N639" s="243">
        <f>SUM(H639*J639)</f>
        <v>32750</v>
      </c>
      <c r="O639" s="320">
        <v>32750</v>
      </c>
      <c r="P639" s="355">
        <f>N639-O639</f>
        <v>0</v>
      </c>
      <c r="Q639" s="320">
        <f>IF(AA639="국비100%",N639*100%,IF(AA639="시도비100%",N639*0%,IF(AA639="시군구비100%",N639*0%,IF(AA639="국비30%, 시도비70%",N639*30%,IF(AA639="국비50%, 시도비50%",N639*50%,IF(AA639="시도비50%, 시군구비50%",N639*0%,IF(AA639="국비30%, 시도비35%, 시군구비35%",N639*30%)))))))</f>
        <v>9825</v>
      </c>
      <c r="R639" s="320">
        <f>IF(AA639="국비100%",N639*0%,IF(AA639="시도비100%",N639*100%,IF(AA639="시군구비100%",N639*0%,IF(AA639="국비30%, 시도비70%",N639*70%,IF(AA639="국비50%, 시도비50%",N639*50%,IF(AA639="시도비50%, 시군구비50%",N639*50%,IF(AA639="국비30%, 시도비35%, 시군구비35%",N639*35%)))))))</f>
        <v>22925</v>
      </c>
      <c r="S639" s="320">
        <f>IF(AA639="국비100%",N639*0%,IF(AA639="시도비100%",N639*0%,IF(AA639="시군구비100%",N639*100%,IF(AA639="국비30%, 시도비70%",N639*0%,IF(AA639="국비50%, 시도비50%",N639*0%,IF(AA639="시도비50%, 시군구비50%",N639*50%,IF(AA639="국비30%, 시도비35%, 시군구비35%",N639*35%)))))))</f>
        <v>0</v>
      </c>
      <c r="T639" s="320">
        <f>IF(AA639="기타보조금",N639*100%,N639*0%)</f>
        <v>0</v>
      </c>
      <c r="U639" s="320">
        <f>SUM(Q639:T639)</f>
        <v>32750</v>
      </c>
      <c r="V639" s="320">
        <f>IF(AA639="자부담",N639*100%,N639*0%)</f>
        <v>0</v>
      </c>
      <c r="W639" s="320">
        <f>IF(AA639="후원금",N639*100%,N639*0%)</f>
        <v>0</v>
      </c>
      <c r="X639" s="320">
        <f>IF(AA639="수익사업",N639*100%,N639*0%)</f>
        <v>0</v>
      </c>
      <c r="Y639" s="763">
        <f>SUM(U639:X639)</f>
        <v>32750</v>
      </c>
      <c r="Z639" s="366" t="s">
        <v>341</v>
      </c>
      <c r="AA639" s="366" t="s">
        <v>81</v>
      </c>
      <c r="AB639" s="366" t="s">
        <v>23</v>
      </c>
      <c r="AC639" s="257" t="s">
        <v>636</v>
      </c>
    </row>
    <row r="640" spans="1:29" ht="20.100000000000001" customHeight="1" x14ac:dyDescent="0.15">
      <c r="A640" s="783"/>
      <c r="B640" s="779" t="s">
        <v>663</v>
      </c>
      <c r="C640" s="113" t="s">
        <v>11</v>
      </c>
      <c r="D640" s="293">
        <f>SUM(D641)</f>
        <v>12250000</v>
      </c>
      <c r="E640" s="293">
        <f>SUM(E641)</f>
        <v>12250000</v>
      </c>
      <c r="F640" s="293">
        <f>SUM(F641)</f>
        <v>0</v>
      </c>
      <c r="G640" s="292"/>
      <c r="H640" s="290"/>
      <c r="I640" s="290"/>
      <c r="J640" s="290"/>
      <c r="K640" s="290"/>
      <c r="L640" s="290"/>
      <c r="M640" s="290"/>
      <c r="N640" s="289"/>
      <c r="O640" s="293">
        <f t="shared" ref="O640:Y640" si="243">SUM(O641)</f>
        <v>10100000</v>
      </c>
      <c r="P640" s="293">
        <f t="shared" si="243"/>
        <v>2150000</v>
      </c>
      <c r="Q640" s="293">
        <f t="shared" si="243"/>
        <v>3675000</v>
      </c>
      <c r="R640" s="293">
        <f t="shared" si="243"/>
        <v>8575000</v>
      </c>
      <c r="S640" s="293">
        <f t="shared" si="243"/>
        <v>0</v>
      </c>
      <c r="T640" s="293">
        <f t="shared" si="243"/>
        <v>0</v>
      </c>
      <c r="U640" s="293">
        <f t="shared" si="243"/>
        <v>12250000</v>
      </c>
      <c r="V640" s="293">
        <f t="shared" si="243"/>
        <v>0</v>
      </c>
      <c r="W640" s="293">
        <f t="shared" si="243"/>
        <v>0</v>
      </c>
      <c r="X640" s="293">
        <f t="shared" si="243"/>
        <v>0</v>
      </c>
      <c r="Y640" s="293">
        <f t="shared" si="243"/>
        <v>12250000</v>
      </c>
      <c r="Z640" s="287"/>
      <c r="AA640" s="287"/>
      <c r="AB640" s="287"/>
      <c r="AC640" s="627"/>
    </row>
    <row r="641" spans="1:29" ht="20.100000000000001" customHeight="1" x14ac:dyDescent="0.15">
      <c r="A641" s="785"/>
      <c r="B641" s="779"/>
      <c r="C641" s="787" t="s">
        <v>796</v>
      </c>
      <c r="D641" s="293">
        <f>SUM(N642:N643)</f>
        <v>12250000</v>
      </c>
      <c r="E641" s="293">
        <v>12250000</v>
      </c>
      <c r="F641" s="293">
        <f>SUM(D641-E641)</f>
        <v>0</v>
      </c>
      <c r="G641" s="292"/>
      <c r="H641" s="290"/>
      <c r="I641" s="290"/>
      <c r="J641" s="290"/>
      <c r="K641" s="290"/>
      <c r="L641" s="290"/>
      <c r="M641" s="290"/>
      <c r="N641" s="289"/>
      <c r="O641" s="293">
        <f t="shared" ref="O641:Y641" si="244">SUM(O642:O643)</f>
        <v>10100000</v>
      </c>
      <c r="P641" s="293">
        <f t="shared" si="244"/>
        <v>2150000</v>
      </c>
      <c r="Q641" s="293">
        <f t="shared" si="244"/>
        <v>3675000</v>
      </c>
      <c r="R641" s="293">
        <f t="shared" si="244"/>
        <v>8575000</v>
      </c>
      <c r="S641" s="293">
        <f t="shared" si="244"/>
        <v>0</v>
      </c>
      <c r="T641" s="293">
        <f t="shared" si="244"/>
        <v>0</v>
      </c>
      <c r="U641" s="293">
        <f t="shared" si="244"/>
        <v>12250000</v>
      </c>
      <c r="V641" s="293">
        <f t="shared" si="244"/>
        <v>0</v>
      </c>
      <c r="W641" s="293">
        <f t="shared" si="244"/>
        <v>0</v>
      </c>
      <c r="X641" s="293">
        <f t="shared" si="244"/>
        <v>0</v>
      </c>
      <c r="Y641" s="293">
        <f t="shared" si="244"/>
        <v>12250000</v>
      </c>
      <c r="Z641" s="287"/>
      <c r="AA641" s="287"/>
      <c r="AB641" s="287"/>
      <c r="AC641" s="627"/>
    </row>
    <row r="642" spans="1:29" ht="20.100000000000001" customHeight="1" x14ac:dyDescent="0.15">
      <c r="A642" s="784"/>
      <c r="B642" s="784"/>
      <c r="C642" s="788"/>
      <c r="D642" s="286"/>
      <c r="E642" s="286"/>
      <c r="F642" s="286"/>
      <c r="G642" s="365" t="s">
        <v>395</v>
      </c>
      <c r="H642" s="246">
        <v>25000</v>
      </c>
      <c r="I642" s="235" t="s">
        <v>22</v>
      </c>
      <c r="J642" s="606">
        <v>100</v>
      </c>
      <c r="K642" s="235" t="s">
        <v>22</v>
      </c>
      <c r="L642" s="607">
        <v>4</v>
      </c>
      <c r="M642" s="245" t="s">
        <v>24</v>
      </c>
      <c r="N642" s="246">
        <f>SUM(H642*J642*L642)</f>
        <v>10000000</v>
      </c>
      <c r="O642" s="286">
        <v>10000000</v>
      </c>
      <c r="P642" s="352">
        <f>N642-O642</f>
        <v>0</v>
      </c>
      <c r="Q642" s="286">
        <f>IF(AA642="국비100%",N642*100%,IF(AA642="시도비100%",N642*0%,IF(AA642="시군구비100%",N642*0%,IF(AA642="국비30%, 시도비70%",N642*30%,IF(AA642="국비50%, 시도비50%",N642*50%,IF(AA642="시도비50%, 시군구비50%",N642*0%,IF(AA642="국비30%, 시도비35%, 시군구비35%",N642*30%)))))))</f>
        <v>3000000</v>
      </c>
      <c r="R642" s="286">
        <f>IF(AA642="국비100%",N642*0%,IF(AA642="시도비100%",N642*100%,IF(AA642="시군구비100%",N642*0%,IF(AA642="국비30%, 시도비70%",N642*70%,IF(AA642="국비50%, 시도비50%",N642*50%,IF(AA642="시도비50%, 시군구비50%",N642*50%,IF(AA642="국비30%, 시도비35%, 시군구비35%",N642*35%)))))))</f>
        <v>7000000</v>
      </c>
      <c r="S642" s="286">
        <f>IF(AA642="국비100%",N642*0%,IF(AA642="시도비100%",N642*0%,IF(AA642="시군구비100%",N642*100%,IF(AA642="국비30%, 시도비70%",N642*0%,IF(AA642="국비50%, 시도비50%",N642*0%,IF(AA642="시도비50%, 시군구비50%",N642*50%,IF(AA642="국비30%, 시도비35%, 시군구비35%",N642*35%)))))))</f>
        <v>0</v>
      </c>
      <c r="T642" s="286">
        <f>IF(AA642="기타보조금",N642*100%,N642*0%)</f>
        <v>0</v>
      </c>
      <c r="U642" s="286">
        <f>SUM(Q642:T642)</f>
        <v>10000000</v>
      </c>
      <c r="V642" s="286">
        <f>IF(AA642="자부담",N642*100%,N642*0%)</f>
        <v>0</v>
      </c>
      <c r="W642" s="286">
        <f>IF(AA642="후원금",N642*100%,N642*0%)</f>
        <v>0</v>
      </c>
      <c r="X642" s="286">
        <f>IF(AA642="수익사업",N642*100%,N642*0%)</f>
        <v>0</v>
      </c>
      <c r="Y642" s="755">
        <f>SUM(U642:X642)</f>
        <v>10000000</v>
      </c>
      <c r="Z642" s="312" t="s">
        <v>77</v>
      </c>
      <c r="AA642" s="274" t="s">
        <v>81</v>
      </c>
      <c r="AB642" s="274" t="s">
        <v>23</v>
      </c>
      <c r="AC642" s="257" t="s">
        <v>639</v>
      </c>
    </row>
    <row r="643" spans="1:29" ht="20.100000000000001" customHeight="1" x14ac:dyDescent="0.15">
      <c r="A643" s="783"/>
      <c r="B643" s="783"/>
      <c r="C643" s="783"/>
      <c r="D643" s="267"/>
      <c r="E643" s="267"/>
      <c r="F643" s="267"/>
      <c r="G643" s="280"/>
      <c r="H643" s="221">
        <v>25000</v>
      </c>
      <c r="I643" s="218" t="s">
        <v>22</v>
      </c>
      <c r="J643" s="715">
        <v>90</v>
      </c>
      <c r="K643" s="218" t="s">
        <v>22</v>
      </c>
      <c r="L643" s="327">
        <v>1</v>
      </c>
      <c r="M643" s="220" t="s">
        <v>24</v>
      </c>
      <c r="N643" s="221">
        <f>SUM(H643*J643*L643)</f>
        <v>2250000</v>
      </c>
      <c r="O643" s="267">
        <v>100000</v>
      </c>
      <c r="P643" s="276">
        <f>N643-O643</f>
        <v>2150000</v>
      </c>
      <c r="Q643" s="267">
        <f>IF(AA643="국비100%",N643*100%,IF(AA643="시도비100%",N643*0%,IF(AA643="시군구비100%",N643*0%,IF(AA643="국비30%, 시도비70%",N643*30%,IF(AA643="국비50%, 시도비50%",N643*50%,IF(AA643="시도비50%, 시군구비50%",N643*0%,IF(AA643="국비30%, 시도비35%, 시군구비35%",N643*30%)))))))</f>
        <v>675000</v>
      </c>
      <c r="R643" s="267">
        <f>IF(AA643="국비100%",N643*0%,IF(AA643="시도비100%",N643*100%,IF(AA643="시군구비100%",N643*0%,IF(AA643="국비30%, 시도비70%",N643*70%,IF(AA643="국비50%, 시도비50%",N643*50%,IF(AA643="시도비50%, 시군구비50%",N643*50%,IF(AA643="국비30%, 시도비35%, 시군구비35%",N643*35%)))))))</f>
        <v>1575000</v>
      </c>
      <c r="S643" s="267">
        <f>IF(AA643="국비100%",N643*0%,IF(AA643="시도비100%",N643*0%,IF(AA643="시군구비100%",N643*100%,IF(AA643="국비30%, 시도비70%",N643*0%,IF(AA643="국비50%, 시도비50%",N643*0%,IF(AA643="시도비50%, 시군구비50%",N643*50%,IF(AA643="국비30%, 시도비35%, 시군구비35%",N643*35%)))))))</f>
        <v>0</v>
      </c>
      <c r="T643" s="267">
        <f>IF(AA643="기타보조금",N643*100%,N643*0%)</f>
        <v>0</v>
      </c>
      <c r="U643" s="267">
        <f>SUM(Q643:T643)</f>
        <v>2250000</v>
      </c>
      <c r="V643" s="267">
        <f>IF(AA643="자부담",N643*100%,N643*0%)</f>
        <v>0</v>
      </c>
      <c r="W643" s="267">
        <f>IF(AA643="후원금",N643*100%,N643*0%)</f>
        <v>0</v>
      </c>
      <c r="X643" s="267">
        <f>IF(AA643="수익사업",N643*100%,N643*0%)</f>
        <v>0</v>
      </c>
      <c r="Y643" s="755">
        <f>SUM(U643:X643)</f>
        <v>2250000</v>
      </c>
      <c r="Z643" s="264" t="s">
        <v>77</v>
      </c>
      <c r="AA643" s="274" t="s">
        <v>81</v>
      </c>
      <c r="AB643" s="274" t="s">
        <v>23</v>
      </c>
      <c r="AC643" s="257" t="s">
        <v>639</v>
      </c>
    </row>
    <row r="644" spans="1:29" ht="20.100000000000001" customHeight="1" x14ac:dyDescent="0.15">
      <c r="A644" s="783"/>
      <c r="B644" s="779" t="s">
        <v>662</v>
      </c>
      <c r="C644" s="113" t="s">
        <v>11</v>
      </c>
      <c r="D644" s="293">
        <f>SUM(D645)</f>
        <v>6656000</v>
      </c>
      <c r="E644" s="293">
        <f>SUM(E645)</f>
        <v>6556000</v>
      </c>
      <c r="F644" s="293">
        <f>SUM(F645)</f>
        <v>100000</v>
      </c>
      <c r="G644" s="292"/>
      <c r="H644" s="290"/>
      <c r="I644" s="290"/>
      <c r="J644" s="290"/>
      <c r="K644" s="290"/>
      <c r="L644" s="290"/>
      <c r="M644" s="290"/>
      <c r="N644" s="289"/>
      <c r="O644" s="293">
        <f t="shared" ref="O644:Y644" si="245">SUM(O645)</f>
        <v>3760330</v>
      </c>
      <c r="P644" s="293">
        <f t="shared" si="245"/>
        <v>2895670</v>
      </c>
      <c r="Q644" s="293">
        <f t="shared" si="245"/>
        <v>1996800</v>
      </c>
      <c r="R644" s="293">
        <f t="shared" si="245"/>
        <v>2329600</v>
      </c>
      <c r="S644" s="293">
        <f t="shared" si="245"/>
        <v>2329600</v>
      </c>
      <c r="T644" s="293">
        <f t="shared" si="245"/>
        <v>0</v>
      </c>
      <c r="U644" s="293">
        <f t="shared" si="245"/>
        <v>6656000</v>
      </c>
      <c r="V644" s="293">
        <f t="shared" si="245"/>
        <v>0</v>
      </c>
      <c r="W644" s="293">
        <f t="shared" si="245"/>
        <v>0</v>
      </c>
      <c r="X644" s="293">
        <f t="shared" si="245"/>
        <v>0</v>
      </c>
      <c r="Y644" s="293">
        <f t="shared" si="245"/>
        <v>6656000</v>
      </c>
      <c r="Z644" s="287"/>
      <c r="AA644" s="287"/>
      <c r="AB644" s="287"/>
      <c r="AC644" s="627"/>
    </row>
    <row r="645" spans="1:29" ht="20.100000000000001" customHeight="1" x14ac:dyDescent="0.15">
      <c r="A645" s="783"/>
      <c r="B645" s="784"/>
      <c r="C645" s="779" t="s">
        <v>661</v>
      </c>
      <c r="D645" s="293">
        <f>SUM(N646:N674)</f>
        <v>6656000</v>
      </c>
      <c r="E645" s="293">
        <v>6556000</v>
      </c>
      <c r="F645" s="293">
        <f>SUM(D645-E645)</f>
        <v>100000</v>
      </c>
      <c r="G645" s="292"/>
      <c r="H645" s="290"/>
      <c r="I645" s="290"/>
      <c r="J645" s="290"/>
      <c r="K645" s="290"/>
      <c r="L645" s="290"/>
      <c r="M645" s="290"/>
      <c r="N645" s="289"/>
      <c r="O645" s="293">
        <f t="shared" ref="O645:Y645" si="246">SUM(O646:O674)</f>
        <v>3760330</v>
      </c>
      <c r="P645" s="293">
        <f t="shared" si="246"/>
        <v>2895670</v>
      </c>
      <c r="Q645" s="293">
        <f t="shared" si="246"/>
        <v>1996800</v>
      </c>
      <c r="R645" s="293">
        <f t="shared" si="246"/>
        <v>2329600</v>
      </c>
      <c r="S645" s="293">
        <f t="shared" si="246"/>
        <v>2329600</v>
      </c>
      <c r="T645" s="293">
        <f t="shared" si="246"/>
        <v>0</v>
      </c>
      <c r="U645" s="293">
        <f t="shared" si="246"/>
        <v>6656000</v>
      </c>
      <c r="V645" s="293">
        <f t="shared" si="246"/>
        <v>0</v>
      </c>
      <c r="W645" s="293">
        <f t="shared" si="246"/>
        <v>0</v>
      </c>
      <c r="X645" s="293">
        <f t="shared" si="246"/>
        <v>0</v>
      </c>
      <c r="Y645" s="293">
        <f t="shared" si="246"/>
        <v>6656000</v>
      </c>
      <c r="Z645" s="287"/>
      <c r="AA645" s="287"/>
      <c r="AB645" s="287"/>
      <c r="AC645" s="627"/>
    </row>
    <row r="646" spans="1:29" ht="20.100000000000001" customHeight="1" x14ac:dyDescent="0.15">
      <c r="A646" s="783"/>
      <c r="B646" s="783"/>
      <c r="C646" s="783"/>
      <c r="D646" s="267"/>
      <c r="E646" s="267"/>
      <c r="F646" s="267"/>
      <c r="G646" s="161" t="s">
        <v>249</v>
      </c>
      <c r="H646" s="164"/>
      <c r="I646" s="354"/>
      <c r="J646" s="163"/>
      <c r="K646" s="364"/>
      <c r="L646" s="163"/>
      <c r="M646" s="164"/>
      <c r="N646" s="138"/>
      <c r="O646" s="363"/>
      <c r="P646" s="352"/>
      <c r="Q646" s="286"/>
      <c r="R646" s="286"/>
      <c r="S646" s="286"/>
      <c r="T646" s="286"/>
      <c r="U646" s="286"/>
      <c r="V646" s="286"/>
      <c r="W646" s="286"/>
      <c r="X646" s="286"/>
      <c r="Y646" s="756"/>
      <c r="Z646" s="312"/>
      <c r="AA646" s="312"/>
      <c r="AB646" s="312"/>
    </row>
    <row r="647" spans="1:29" ht="20.100000000000001" customHeight="1" x14ac:dyDescent="0.15">
      <c r="A647" s="783"/>
      <c r="B647" s="783"/>
      <c r="C647" s="783"/>
      <c r="D647" s="267"/>
      <c r="E647" s="267"/>
      <c r="F647" s="267"/>
      <c r="G647" s="155" t="s">
        <v>255</v>
      </c>
      <c r="H647" s="714"/>
      <c r="I647" s="672"/>
      <c r="J647" s="713"/>
      <c r="K647" s="672"/>
      <c r="L647" s="623"/>
      <c r="M647" s="623"/>
      <c r="N647" s="137"/>
      <c r="O647" s="362"/>
      <c r="P647" s="276"/>
      <c r="Q647" s="267"/>
      <c r="R647" s="267"/>
      <c r="S647" s="267"/>
      <c r="T647" s="267"/>
      <c r="U647" s="267"/>
      <c r="V647" s="267"/>
      <c r="W647" s="267"/>
      <c r="X647" s="267"/>
      <c r="Y647" s="755"/>
      <c r="Z647" s="268"/>
      <c r="AA647" s="268"/>
      <c r="AB647" s="268"/>
    </row>
    <row r="648" spans="1:29" ht="20.100000000000001" customHeight="1" x14ac:dyDescent="0.15">
      <c r="A648" s="783"/>
      <c r="B648" s="783"/>
      <c r="C648" s="783"/>
      <c r="D648" s="267"/>
      <c r="E648" s="267"/>
      <c r="F648" s="267"/>
      <c r="G648" s="156" t="s">
        <v>392</v>
      </c>
      <c r="H648" s="714">
        <v>50000</v>
      </c>
      <c r="I648" s="643" t="s">
        <v>22</v>
      </c>
      <c r="J648" s="332">
        <v>35</v>
      </c>
      <c r="K648" s="643" t="s">
        <v>22</v>
      </c>
      <c r="L648" s="646">
        <v>1</v>
      </c>
      <c r="M648" s="623" t="s">
        <v>24</v>
      </c>
      <c r="N648" s="159">
        <f>SUM(H648*J648*L648)</f>
        <v>1750000</v>
      </c>
      <c r="O648" s="361">
        <v>900000</v>
      </c>
      <c r="P648" s="276">
        <f>N648-O648</f>
        <v>850000</v>
      </c>
      <c r="Q648" s="267">
        <f>IF(AA648="국비100%",N648*100%,IF(AA648="시도비100%",N648*0%,IF(AA648="시군구비100%",N648*0%,IF(AA648="국비30%, 시도비70%",N648*30%,IF(AA648="국비50%, 시도비50%",N648*50%,IF(AA648="시도비50%, 시군구비50%",N648*0%,IF(AA648="국비30%, 시도비35%, 시군구비35%",N648*30%)))))))</f>
        <v>525000</v>
      </c>
      <c r="R648" s="267">
        <f>IF(AA648="국비100%",N648*0%,IF(AA648="시도비100%",N648*100%,IF(AA648="시군구비100%",N648*0%,IF(AA648="국비30%, 시도비70%",N648*70%,IF(AA648="국비50%, 시도비50%",N648*50%,IF(AA648="시도비50%, 시군구비50%",N648*50%,IF(AA648="국비30%, 시도비35%, 시군구비35%",N648*35%)))))))</f>
        <v>612500</v>
      </c>
      <c r="S648" s="267">
        <f>IF(AA648="국비100%",N648*0%,IF(AA648="시도비100%",N648*0%,IF(AA648="시군구비100%",N648*100%,IF(AA648="국비30%, 시도비70%",N648*0%,IF(AA648="국비50%, 시도비50%",N648*0%,IF(AA648="시도비50%, 시군구비50%",N648*50%,IF(AA648="국비30%, 시도비35%, 시군구비35%",N648*35%)))))))</f>
        <v>612500</v>
      </c>
      <c r="T648" s="267">
        <f>IF(AA648="기타보조금",N648*100%,N648*0%)</f>
        <v>0</v>
      </c>
      <c r="U648" s="267">
        <f>SUM(Q648:T648)</f>
        <v>1750000</v>
      </c>
      <c r="V648" s="267">
        <f>IF(AA648="자부담",N648*100%,N648*0%)</f>
        <v>0</v>
      </c>
      <c r="W648" s="267">
        <f>IF(AA648="후원금",N648*100%,N648*0%)</f>
        <v>0</v>
      </c>
      <c r="X648" s="267">
        <f>IF(AA648="수익사업",N648*100%,N648*0%)</f>
        <v>0</v>
      </c>
      <c r="Y648" s="755">
        <f>SUM(U648:X648)</f>
        <v>1750000</v>
      </c>
      <c r="Z648" s="268" t="s">
        <v>281</v>
      </c>
      <c r="AA648" s="268" t="s">
        <v>600</v>
      </c>
      <c r="AB648" s="268" t="s">
        <v>493</v>
      </c>
      <c r="AC648" s="257" t="s">
        <v>640</v>
      </c>
    </row>
    <row r="649" spans="1:29" ht="20.100000000000001" customHeight="1" x14ac:dyDescent="0.15">
      <c r="A649" s="783"/>
      <c r="B649" s="783"/>
      <c r="C649" s="783"/>
      <c r="D649" s="267"/>
      <c r="E649" s="267"/>
      <c r="F649" s="267"/>
      <c r="G649" s="156" t="s">
        <v>252</v>
      </c>
      <c r="H649" s="644">
        <v>5000</v>
      </c>
      <c r="I649" s="643" t="s">
        <v>22</v>
      </c>
      <c r="J649" s="641">
        <v>4</v>
      </c>
      <c r="K649" s="643" t="s">
        <v>22</v>
      </c>
      <c r="L649" s="646">
        <v>17</v>
      </c>
      <c r="M649" s="623" t="s">
        <v>24</v>
      </c>
      <c r="N649" s="159">
        <f>ROUNDUP(H649*J649*L649,-1)</f>
        <v>340000</v>
      </c>
      <c r="O649" s="361">
        <v>269110</v>
      </c>
      <c r="P649" s="276">
        <f>N649-O649</f>
        <v>70890</v>
      </c>
      <c r="Q649" s="267">
        <f>IF(AA649="국비100%",N649*100%,IF(AA649="시도비100%",N649*0%,IF(AA649="시군구비100%",N649*0%,IF(AA649="국비30%, 시도비70%",N649*30%,IF(AA649="국비50%, 시도비50%",N649*50%,IF(AA649="시도비50%, 시군구비50%",N649*0%,IF(AA649="국비30%, 시도비35%, 시군구비35%",N649*30%)))))))</f>
        <v>102000</v>
      </c>
      <c r="R649" s="267">
        <f>IF(AA649="국비100%",N649*0%,IF(AA649="시도비100%",N649*100%,IF(AA649="시군구비100%",N649*0%,IF(AA649="국비30%, 시도비70%",N649*70%,IF(AA649="국비50%, 시도비50%",N649*50%,IF(AA649="시도비50%, 시군구비50%",N649*50%,IF(AA649="국비30%, 시도비35%, 시군구비35%",N649*35%)))))))</f>
        <v>118999.99999999999</v>
      </c>
      <c r="S649" s="267">
        <f>IF(AA649="국비100%",N649*0%,IF(AA649="시도비100%",N649*0%,IF(AA649="시군구비100%",N649*100%,IF(AA649="국비30%, 시도비70%",N649*0%,IF(AA649="국비50%, 시도비50%",N649*0%,IF(AA649="시도비50%, 시군구비50%",N649*50%,IF(AA649="국비30%, 시도비35%, 시군구비35%",N649*35%)))))))</f>
        <v>118999.99999999999</v>
      </c>
      <c r="T649" s="267">
        <f>IF(AA649="기타보조금",N649*100%,N649*0%)</f>
        <v>0</v>
      </c>
      <c r="U649" s="267">
        <f>SUM(Q649:T649)</f>
        <v>340000</v>
      </c>
      <c r="V649" s="267">
        <f>IF(AA649="자부담",N649*100%,N649*0%)</f>
        <v>0</v>
      </c>
      <c r="W649" s="267">
        <f>IF(AA649="후원금",N649*100%,N649*0%)</f>
        <v>0</v>
      </c>
      <c r="X649" s="267">
        <f>IF(AA649="수익사업",N649*100%,N649*0%)</f>
        <v>0</v>
      </c>
      <c r="Y649" s="755">
        <f>SUM(U649:X649)</f>
        <v>340000</v>
      </c>
      <c r="Z649" s="268" t="s">
        <v>281</v>
      </c>
      <c r="AA649" s="268" t="s">
        <v>600</v>
      </c>
      <c r="AB649" s="268" t="s">
        <v>493</v>
      </c>
      <c r="AC649" s="257" t="s">
        <v>640</v>
      </c>
    </row>
    <row r="650" spans="1:29" ht="20.100000000000001" customHeight="1" x14ac:dyDescent="0.15">
      <c r="A650" s="783"/>
      <c r="B650" s="783"/>
      <c r="C650" s="783"/>
      <c r="D650" s="267"/>
      <c r="E650" s="267"/>
      <c r="F650" s="267"/>
      <c r="G650" s="156" t="s">
        <v>402</v>
      </c>
      <c r="H650" s="644">
        <v>21700</v>
      </c>
      <c r="I650" s="643" t="s">
        <v>22</v>
      </c>
      <c r="J650" s="641">
        <v>1</v>
      </c>
      <c r="K650" s="643"/>
      <c r="L650" s="646"/>
      <c r="M650" s="623" t="s">
        <v>24</v>
      </c>
      <c r="N650" s="159">
        <f>ROUNDUP(H650*J650,-1)</f>
        <v>21700</v>
      </c>
      <c r="O650" s="361">
        <v>21700</v>
      </c>
      <c r="P650" s="276">
        <f>N650-O650</f>
        <v>0</v>
      </c>
      <c r="Q650" s="267">
        <f>IF(AA650="국비100%",N650*100%,IF(AA650="시도비100%",N650*0%,IF(AA650="시군구비100%",N650*0%,IF(AA650="국비30%, 시도비70%",N650*30%,IF(AA650="국비50%, 시도비50%",N650*50%,IF(AA650="시도비50%, 시군구비50%",N650*0%,IF(AA650="국비30%, 시도비35%, 시군구비35%",N650*30%)))))))</f>
        <v>6510</v>
      </c>
      <c r="R650" s="267">
        <f>IF(AA650="국비100%",N650*0%,IF(AA650="시도비100%",N650*100%,IF(AA650="시군구비100%",N650*0%,IF(AA650="국비30%, 시도비70%",N650*70%,IF(AA650="국비50%, 시도비50%",N650*50%,IF(AA650="시도비50%, 시군구비50%",N650*50%,IF(AA650="국비30%, 시도비35%, 시군구비35%",N650*35%)))))))</f>
        <v>7594.9999999999991</v>
      </c>
      <c r="S650" s="267">
        <f>IF(AA650="국비100%",N650*0%,IF(AA650="시도비100%",N650*0%,IF(AA650="시군구비100%",N650*100%,IF(AA650="국비30%, 시도비70%",N650*0%,IF(AA650="국비50%, 시도비50%",N650*0%,IF(AA650="시도비50%, 시군구비50%",N650*50%,IF(AA650="국비30%, 시도비35%, 시군구비35%",N650*35%)))))))</f>
        <v>7594.9999999999991</v>
      </c>
      <c r="T650" s="267">
        <f>IF(AA650="기타보조금",N650*100%,N650*0%)</f>
        <v>0</v>
      </c>
      <c r="U650" s="267">
        <f>SUM(Q650:T650)</f>
        <v>21700</v>
      </c>
      <c r="V650" s="267">
        <f>IF(AA650="자부담",N650*100%,N650*0%)</f>
        <v>0</v>
      </c>
      <c r="W650" s="267">
        <f>IF(AA650="후원금",N650*100%,N650*0%)</f>
        <v>0</v>
      </c>
      <c r="X650" s="267">
        <f>IF(AA650="수익사업",N650*100%,N650*0%)</f>
        <v>0</v>
      </c>
      <c r="Y650" s="755">
        <f>SUM(U650:X650)</f>
        <v>21700</v>
      </c>
      <c r="Z650" s="268" t="s">
        <v>281</v>
      </c>
      <c r="AA650" s="268" t="s">
        <v>600</v>
      </c>
      <c r="AB650" s="268" t="s">
        <v>493</v>
      </c>
      <c r="AC650" s="257" t="s">
        <v>640</v>
      </c>
    </row>
    <row r="651" spans="1:29" ht="20.100000000000001" customHeight="1" x14ac:dyDescent="0.15">
      <c r="A651" s="783"/>
      <c r="B651" s="783"/>
      <c r="C651" s="783"/>
      <c r="D651" s="267"/>
      <c r="E651" s="267"/>
      <c r="F651" s="267"/>
      <c r="G651" s="155" t="s">
        <v>250</v>
      </c>
      <c r="H651" s="644"/>
      <c r="I651" s="643"/>
      <c r="J651" s="641"/>
      <c r="K651" s="643"/>
      <c r="L651" s="646"/>
      <c r="M651" s="623"/>
      <c r="N651" s="159"/>
      <c r="O651" s="362"/>
      <c r="P651" s="276"/>
      <c r="Q651" s="267"/>
      <c r="R651" s="267"/>
      <c r="S651" s="267"/>
      <c r="T651" s="267"/>
      <c r="U651" s="267"/>
      <c r="V651" s="267"/>
      <c r="W651" s="267"/>
      <c r="X651" s="267"/>
      <c r="Y651" s="755"/>
      <c r="Z651" s="268"/>
      <c r="AA651" s="268"/>
      <c r="AB651" s="268"/>
    </row>
    <row r="652" spans="1:29" ht="20.100000000000001" customHeight="1" x14ac:dyDescent="0.15">
      <c r="A652" s="783"/>
      <c r="B652" s="783"/>
      <c r="C652" s="783"/>
      <c r="D652" s="267"/>
      <c r="E652" s="267"/>
      <c r="F652" s="267"/>
      <c r="G652" s="156" t="s">
        <v>252</v>
      </c>
      <c r="H652" s="644">
        <v>5000</v>
      </c>
      <c r="I652" s="643" t="s">
        <v>22</v>
      </c>
      <c r="J652" s="641">
        <v>10</v>
      </c>
      <c r="K652" s="643" t="s">
        <v>22</v>
      </c>
      <c r="L652" s="646">
        <v>15</v>
      </c>
      <c r="M652" s="623" t="s">
        <v>24</v>
      </c>
      <c r="N652" s="159">
        <f>ROUNDUP(H652*J652*L652,-1)</f>
        <v>750000</v>
      </c>
      <c r="O652" s="361">
        <v>584500</v>
      </c>
      <c r="P652" s="276">
        <f>N652-O652</f>
        <v>165500</v>
      </c>
      <c r="Q652" s="267">
        <f>IF(AA652="국비100%",N652*100%,IF(AA652="시도비100%",N652*0%,IF(AA652="시군구비100%",N652*0%,IF(AA652="국비30%, 시도비70%",N652*30%,IF(AA652="국비50%, 시도비50%",N652*50%,IF(AA652="시도비50%, 시군구비50%",N652*0%,IF(AA652="국비30%, 시도비35%, 시군구비35%",N652*30%)))))))</f>
        <v>225000</v>
      </c>
      <c r="R652" s="267">
        <f>IF(AA652="국비100%",N652*0%,IF(AA652="시도비100%",N652*100%,IF(AA652="시군구비100%",N652*0%,IF(AA652="국비30%, 시도비70%",N652*70%,IF(AA652="국비50%, 시도비50%",N652*50%,IF(AA652="시도비50%, 시군구비50%",N652*50%,IF(AA652="국비30%, 시도비35%, 시군구비35%",N652*35%)))))))</f>
        <v>262500</v>
      </c>
      <c r="S652" s="267">
        <f>IF(AA652="국비100%",N652*0%,IF(AA652="시도비100%",N652*0%,IF(AA652="시군구비100%",N652*100%,IF(AA652="국비30%, 시도비70%",N652*0%,IF(AA652="국비50%, 시도비50%",N652*0%,IF(AA652="시도비50%, 시군구비50%",N652*50%,IF(AA652="국비30%, 시도비35%, 시군구비35%",N652*35%)))))))</f>
        <v>262500</v>
      </c>
      <c r="T652" s="267">
        <f>IF(AA652="기타보조금",N652*100%,N652*0%)</f>
        <v>0</v>
      </c>
      <c r="U652" s="267">
        <f>SUM(Q652:T652)</f>
        <v>750000</v>
      </c>
      <c r="V652" s="267">
        <f>IF(AA652="자부담",N652*100%,N652*0%)</f>
        <v>0</v>
      </c>
      <c r="W652" s="267">
        <f>IF(AA652="후원금",N652*100%,N652*0%)</f>
        <v>0</v>
      </c>
      <c r="X652" s="267">
        <f>IF(AA652="수익사업",N652*100%,N652*0%)</f>
        <v>0</v>
      </c>
      <c r="Y652" s="755">
        <f>SUM(U652:X652)</f>
        <v>750000</v>
      </c>
      <c r="Z652" s="268" t="s">
        <v>281</v>
      </c>
      <c r="AA652" s="268" t="s">
        <v>600</v>
      </c>
      <c r="AB652" s="268" t="s">
        <v>493</v>
      </c>
      <c r="AC652" s="257" t="s">
        <v>640</v>
      </c>
    </row>
    <row r="653" spans="1:29" ht="20.100000000000001" customHeight="1" x14ac:dyDescent="0.15">
      <c r="A653" s="783"/>
      <c r="B653" s="783"/>
      <c r="C653" s="783"/>
      <c r="D653" s="267"/>
      <c r="E653" s="267"/>
      <c r="F653" s="267"/>
      <c r="G653" s="156" t="s">
        <v>402</v>
      </c>
      <c r="H653" s="644">
        <v>10000</v>
      </c>
      <c r="I653" s="643" t="s">
        <v>22</v>
      </c>
      <c r="J653" s="641">
        <v>1</v>
      </c>
      <c r="K653" s="643"/>
      <c r="L653" s="646"/>
      <c r="M653" s="623" t="s">
        <v>24</v>
      </c>
      <c r="N653" s="159">
        <f>ROUNDUP(H653*J653,-1)</f>
        <v>10000</v>
      </c>
      <c r="O653" s="361">
        <v>10000</v>
      </c>
      <c r="P653" s="276">
        <f>N653-O653</f>
        <v>0</v>
      </c>
      <c r="Q653" s="267">
        <f>IF(AA653="국비100%",N653*100%,IF(AA653="시도비100%",N653*0%,IF(AA653="시군구비100%",N653*0%,IF(AA653="국비30%, 시도비70%",N653*30%,IF(AA653="국비50%, 시도비50%",N653*50%,IF(AA653="시도비50%, 시군구비50%",N653*0%,IF(AA653="국비30%, 시도비35%, 시군구비35%",N653*30%)))))))</f>
        <v>3000</v>
      </c>
      <c r="R653" s="267">
        <f>IF(AA653="국비100%",N653*0%,IF(AA653="시도비100%",N653*100%,IF(AA653="시군구비100%",N653*0%,IF(AA653="국비30%, 시도비70%",N653*70%,IF(AA653="국비50%, 시도비50%",N653*50%,IF(AA653="시도비50%, 시군구비50%",N653*50%,IF(AA653="국비30%, 시도비35%, 시군구비35%",N653*35%)))))))</f>
        <v>3500</v>
      </c>
      <c r="S653" s="267">
        <f>IF(AA653="국비100%",N653*0%,IF(AA653="시도비100%",N653*0%,IF(AA653="시군구비100%",N653*100%,IF(AA653="국비30%, 시도비70%",N653*0%,IF(AA653="국비50%, 시도비50%",N653*0%,IF(AA653="시도비50%, 시군구비50%",N653*50%,IF(AA653="국비30%, 시도비35%, 시군구비35%",N653*35%)))))))</f>
        <v>3500</v>
      </c>
      <c r="T653" s="267">
        <f>IF(AA653="기타보조금",N653*100%,N653*0%)</f>
        <v>0</v>
      </c>
      <c r="U653" s="267">
        <f>SUM(Q653:T653)</f>
        <v>10000</v>
      </c>
      <c r="V653" s="267">
        <f>IF(AA653="자부담",N653*100%,N653*0%)</f>
        <v>0</v>
      </c>
      <c r="W653" s="267">
        <f>IF(AA653="후원금",N653*100%,N653*0%)</f>
        <v>0</v>
      </c>
      <c r="X653" s="267">
        <f>IF(AA653="수익사업",N653*100%,N653*0%)</f>
        <v>0</v>
      </c>
      <c r="Y653" s="755">
        <f>SUM(U653:X653)</f>
        <v>10000</v>
      </c>
      <c r="Z653" s="268" t="s">
        <v>281</v>
      </c>
      <c r="AA653" s="268" t="s">
        <v>600</v>
      </c>
      <c r="AB653" s="268" t="s">
        <v>493</v>
      </c>
      <c r="AC653" s="257" t="s">
        <v>640</v>
      </c>
    </row>
    <row r="654" spans="1:29" ht="20.100000000000001" customHeight="1" x14ac:dyDescent="0.15">
      <c r="A654" s="783"/>
      <c r="B654" s="783"/>
      <c r="C654" s="783"/>
      <c r="D654" s="267"/>
      <c r="E654" s="267"/>
      <c r="F654" s="267"/>
      <c r="G654" s="155" t="s">
        <v>150</v>
      </c>
      <c r="H654" s="644"/>
      <c r="I654" s="643"/>
      <c r="J654" s="641"/>
      <c r="K654" s="643"/>
      <c r="L654" s="646"/>
      <c r="M654" s="623"/>
      <c r="N654" s="159"/>
      <c r="O654" s="362"/>
      <c r="P654" s="276"/>
      <c r="Q654" s="267"/>
      <c r="R654" s="267"/>
      <c r="S654" s="267"/>
      <c r="T654" s="267"/>
      <c r="U654" s="267"/>
      <c r="V654" s="267"/>
      <c r="W654" s="267"/>
      <c r="X654" s="267"/>
      <c r="Y654" s="755"/>
      <c r="Z654" s="268"/>
      <c r="AA654" s="268"/>
      <c r="AB654" s="268"/>
    </row>
    <row r="655" spans="1:29" ht="20.100000000000001" customHeight="1" x14ac:dyDescent="0.15">
      <c r="A655" s="783"/>
      <c r="B655" s="783"/>
      <c r="C655" s="783"/>
      <c r="D655" s="267"/>
      <c r="E655" s="267"/>
      <c r="F655" s="267"/>
      <c r="G655" s="156" t="s">
        <v>392</v>
      </c>
      <c r="H655" s="714">
        <v>70000</v>
      </c>
      <c r="I655" s="643" t="s">
        <v>22</v>
      </c>
      <c r="J655" s="332">
        <v>4</v>
      </c>
      <c r="K655" s="643" t="s">
        <v>22</v>
      </c>
      <c r="L655" s="646">
        <v>1</v>
      </c>
      <c r="M655" s="623" t="s">
        <v>24</v>
      </c>
      <c r="N655" s="159">
        <f>SUM(H655*J655*L655)</f>
        <v>280000</v>
      </c>
      <c r="O655" s="361">
        <v>280000</v>
      </c>
      <c r="P655" s="276">
        <f>N655-O655</f>
        <v>0</v>
      </c>
      <c r="Q655" s="267">
        <f>IF(AA655="국비100%",N655*100%,IF(AA655="시도비100%",N655*0%,IF(AA655="시군구비100%",N655*0%,IF(AA655="국비30%, 시도비70%",N655*30%,IF(AA655="국비50%, 시도비50%",N655*50%,IF(AA655="시도비50%, 시군구비50%",N655*0%,IF(AA655="국비30%, 시도비35%, 시군구비35%",N655*30%)))))))</f>
        <v>84000</v>
      </c>
      <c r="R655" s="267">
        <f>IF(AA655="국비100%",N655*0%,IF(AA655="시도비100%",N655*100%,IF(AA655="시군구비100%",N655*0%,IF(AA655="국비30%, 시도비70%",N655*70%,IF(AA655="국비50%, 시도비50%",N655*50%,IF(AA655="시도비50%, 시군구비50%",N655*50%,IF(AA655="국비30%, 시도비35%, 시군구비35%",N655*35%)))))))</f>
        <v>98000</v>
      </c>
      <c r="S655" s="267">
        <f>IF(AA655="국비100%",N655*0%,IF(AA655="시도비100%",N655*0%,IF(AA655="시군구비100%",N655*100%,IF(AA655="국비30%, 시도비70%",N655*0%,IF(AA655="국비50%, 시도비50%",N655*0%,IF(AA655="시도비50%, 시군구비50%",N655*50%,IF(AA655="국비30%, 시도비35%, 시군구비35%",N655*35%)))))))</f>
        <v>98000</v>
      </c>
      <c r="T655" s="267">
        <f>IF(AA655="기타보조금",N655*100%,N655*0%)</f>
        <v>0</v>
      </c>
      <c r="U655" s="267">
        <f>SUM(Q655:T655)</f>
        <v>280000</v>
      </c>
      <c r="V655" s="267">
        <f>IF(AA655="자부담",N655*100%,N655*0%)</f>
        <v>0</v>
      </c>
      <c r="W655" s="267">
        <f>IF(AA655="후원금",N655*100%,N655*0%)</f>
        <v>0</v>
      </c>
      <c r="X655" s="267">
        <f>IF(AA655="수익사업",N655*100%,N655*0%)</f>
        <v>0</v>
      </c>
      <c r="Y655" s="755">
        <f>SUM(U655:X655)</f>
        <v>280000</v>
      </c>
      <c r="Z655" s="268" t="s">
        <v>281</v>
      </c>
      <c r="AA655" s="268" t="s">
        <v>600</v>
      </c>
      <c r="AB655" s="268" t="s">
        <v>493</v>
      </c>
      <c r="AC655" s="257" t="s">
        <v>640</v>
      </c>
    </row>
    <row r="656" spans="1:29" ht="20.100000000000001" customHeight="1" x14ac:dyDescent="0.15">
      <c r="A656" s="783"/>
      <c r="B656" s="783"/>
      <c r="C656" s="783"/>
      <c r="D656" s="267"/>
      <c r="E656" s="267"/>
      <c r="F656" s="267"/>
      <c r="G656" s="155" t="s">
        <v>247</v>
      </c>
      <c r="H656" s="644"/>
      <c r="I656" s="643"/>
      <c r="J656" s="641"/>
      <c r="K656" s="643"/>
      <c r="L656" s="646"/>
      <c r="M656" s="623"/>
      <c r="N656" s="159"/>
      <c r="O656" s="362"/>
      <c r="P656" s="276"/>
      <c r="Q656" s="267"/>
      <c r="R656" s="267"/>
      <c r="S656" s="267"/>
      <c r="T656" s="267"/>
      <c r="U656" s="267"/>
      <c r="V656" s="267"/>
      <c r="W656" s="267"/>
      <c r="X656" s="267"/>
      <c r="Y656" s="755"/>
      <c r="Z656" s="268"/>
      <c r="AA656" s="268"/>
      <c r="AB656" s="268"/>
    </row>
    <row r="657" spans="1:29" ht="20.100000000000001" customHeight="1" x14ac:dyDescent="0.15">
      <c r="A657" s="783"/>
      <c r="B657" s="783"/>
      <c r="C657" s="783"/>
      <c r="D657" s="267"/>
      <c r="E657" s="267"/>
      <c r="F657" s="267"/>
      <c r="G657" s="156" t="s">
        <v>392</v>
      </c>
      <c r="H657" s="714">
        <v>50000</v>
      </c>
      <c r="I657" s="643" t="s">
        <v>22</v>
      </c>
      <c r="J657" s="332">
        <v>16</v>
      </c>
      <c r="K657" s="643" t="s">
        <v>22</v>
      </c>
      <c r="L657" s="646">
        <v>1</v>
      </c>
      <c r="M657" s="623" t="s">
        <v>24</v>
      </c>
      <c r="N657" s="159">
        <f>SUM(H657*J657*L657)</f>
        <v>800000</v>
      </c>
      <c r="O657" s="361"/>
      <c r="P657" s="276">
        <f>N657-O657</f>
        <v>800000</v>
      </c>
      <c r="Q657" s="267">
        <f>IF(AA657="국비100%",N657*100%,IF(AA657="시도비100%",N657*0%,IF(AA657="시군구비100%",N657*0%,IF(AA657="국비30%, 시도비70%",N657*30%,IF(AA657="국비50%, 시도비50%",N657*50%,IF(AA657="시도비50%, 시군구비50%",N657*0%,IF(AA657="국비30%, 시도비35%, 시군구비35%",N657*30%)))))))</f>
        <v>240000</v>
      </c>
      <c r="R657" s="267">
        <f>IF(AA657="국비100%",N657*0%,IF(AA657="시도비100%",N657*100%,IF(AA657="시군구비100%",N657*0%,IF(AA657="국비30%, 시도비70%",N657*70%,IF(AA657="국비50%, 시도비50%",N657*50%,IF(AA657="시도비50%, 시군구비50%",N657*50%,IF(AA657="국비30%, 시도비35%, 시군구비35%",N657*35%)))))))</f>
        <v>280000</v>
      </c>
      <c r="S657" s="267">
        <f>IF(AA657="국비100%",N657*0%,IF(AA657="시도비100%",N657*0%,IF(AA657="시군구비100%",N657*100%,IF(AA657="국비30%, 시도비70%",N657*0%,IF(AA657="국비50%, 시도비50%",N657*0%,IF(AA657="시도비50%, 시군구비50%",N657*50%,IF(AA657="국비30%, 시도비35%, 시군구비35%",N657*35%)))))))</f>
        <v>280000</v>
      </c>
      <c r="T657" s="267">
        <f>IF(AA657="기타보조금",N657*100%,N657*0%)</f>
        <v>0</v>
      </c>
      <c r="U657" s="267">
        <f>SUM(Q657:T657)</f>
        <v>800000</v>
      </c>
      <c r="V657" s="267">
        <f>IF(AA657="자부담",N657*100%,N657*0%)</f>
        <v>0</v>
      </c>
      <c r="W657" s="267">
        <f>IF(AA657="후원금",N657*100%,N657*0%)</f>
        <v>0</v>
      </c>
      <c r="X657" s="267">
        <f>IF(AA657="수익사업",N657*100%,N657*0%)</f>
        <v>0</v>
      </c>
      <c r="Y657" s="755">
        <f>SUM(U657:X657)</f>
        <v>800000</v>
      </c>
      <c r="Z657" s="268" t="s">
        <v>281</v>
      </c>
      <c r="AA657" s="268" t="s">
        <v>600</v>
      </c>
      <c r="AB657" s="268" t="s">
        <v>493</v>
      </c>
      <c r="AC657" s="257" t="s">
        <v>640</v>
      </c>
    </row>
    <row r="658" spans="1:29" ht="20.100000000000001" customHeight="1" x14ac:dyDescent="0.15">
      <c r="A658" s="783"/>
      <c r="B658" s="783"/>
      <c r="C658" s="783"/>
      <c r="D658" s="267"/>
      <c r="E658" s="267"/>
      <c r="F658" s="267"/>
      <c r="G658" s="156" t="s">
        <v>252</v>
      </c>
      <c r="H658" s="644">
        <v>2500</v>
      </c>
      <c r="I658" s="643" t="s">
        <v>22</v>
      </c>
      <c r="J658" s="641">
        <v>16</v>
      </c>
      <c r="K658" s="643" t="s">
        <v>22</v>
      </c>
      <c r="L658" s="646">
        <v>10</v>
      </c>
      <c r="M658" s="623" t="s">
        <v>24</v>
      </c>
      <c r="N658" s="159">
        <f>ROUNDUP(H658*J658*L658,-1)</f>
        <v>400000</v>
      </c>
      <c r="O658" s="361">
        <v>400000</v>
      </c>
      <c r="P658" s="276">
        <f>N658-O658</f>
        <v>0</v>
      </c>
      <c r="Q658" s="267">
        <f>IF(AA658="국비100%",N658*100%,IF(AA658="시도비100%",N658*0%,IF(AA658="시군구비100%",N658*0%,IF(AA658="국비30%, 시도비70%",N658*30%,IF(AA658="국비50%, 시도비50%",N658*50%,IF(AA658="시도비50%, 시군구비50%",N658*0%,IF(AA658="국비30%, 시도비35%, 시군구비35%",N658*30%)))))))</f>
        <v>120000</v>
      </c>
      <c r="R658" s="267">
        <f>IF(AA658="국비100%",N658*0%,IF(AA658="시도비100%",N658*100%,IF(AA658="시군구비100%",N658*0%,IF(AA658="국비30%, 시도비70%",N658*70%,IF(AA658="국비50%, 시도비50%",N658*50%,IF(AA658="시도비50%, 시군구비50%",N658*50%,IF(AA658="국비30%, 시도비35%, 시군구비35%",N658*35%)))))))</f>
        <v>140000</v>
      </c>
      <c r="S658" s="267">
        <f>IF(AA658="국비100%",N658*0%,IF(AA658="시도비100%",N658*0%,IF(AA658="시군구비100%",N658*100%,IF(AA658="국비30%, 시도비70%",N658*0%,IF(AA658="국비50%, 시도비50%",N658*0%,IF(AA658="시도비50%, 시군구비50%",N658*50%,IF(AA658="국비30%, 시도비35%, 시군구비35%",N658*35%)))))))</f>
        <v>140000</v>
      </c>
      <c r="T658" s="267">
        <f>IF(AA658="기타보조금",N658*100%,N658*0%)</f>
        <v>0</v>
      </c>
      <c r="U658" s="267">
        <f>SUM(Q658:T658)</f>
        <v>400000</v>
      </c>
      <c r="V658" s="267">
        <f>IF(AA658="자부담",N658*100%,N658*0%)</f>
        <v>0</v>
      </c>
      <c r="W658" s="267">
        <f>IF(AA658="후원금",N658*100%,N658*0%)</f>
        <v>0</v>
      </c>
      <c r="X658" s="267">
        <f>IF(AA658="수익사업",N658*100%,N658*0%)</f>
        <v>0</v>
      </c>
      <c r="Y658" s="755">
        <f>SUM(U658:X658)</f>
        <v>400000</v>
      </c>
      <c r="Z658" s="268" t="s">
        <v>281</v>
      </c>
      <c r="AA658" s="268" t="s">
        <v>600</v>
      </c>
      <c r="AB658" s="268" t="s">
        <v>493</v>
      </c>
      <c r="AC658" s="257" t="s">
        <v>640</v>
      </c>
    </row>
    <row r="659" spans="1:29" ht="20.100000000000001" customHeight="1" x14ac:dyDescent="0.15">
      <c r="A659" s="783"/>
      <c r="B659" s="783"/>
      <c r="C659" s="783"/>
      <c r="D659" s="267"/>
      <c r="E659" s="267"/>
      <c r="F659" s="267"/>
      <c r="G659" s="155" t="s">
        <v>270</v>
      </c>
      <c r="H659" s="644"/>
      <c r="I659" s="643"/>
      <c r="J659" s="641"/>
      <c r="K659" s="643"/>
      <c r="L659" s="646"/>
      <c r="M659" s="623"/>
      <c r="N659" s="159"/>
      <c r="O659" s="362"/>
      <c r="P659" s="276"/>
      <c r="Q659" s="267"/>
      <c r="R659" s="267"/>
      <c r="S659" s="267"/>
      <c r="T659" s="267"/>
      <c r="U659" s="267"/>
      <c r="V659" s="267"/>
      <c r="W659" s="267"/>
      <c r="X659" s="267"/>
      <c r="Y659" s="755"/>
      <c r="Z659" s="268"/>
      <c r="AA659" s="268"/>
      <c r="AB659" s="268"/>
    </row>
    <row r="660" spans="1:29" ht="20.100000000000001" customHeight="1" x14ac:dyDescent="0.15">
      <c r="A660" s="783"/>
      <c r="B660" s="783"/>
      <c r="C660" s="783"/>
      <c r="D660" s="267"/>
      <c r="E660" s="267"/>
      <c r="F660" s="267"/>
      <c r="G660" s="156" t="s">
        <v>390</v>
      </c>
      <c r="H660" s="714">
        <v>40000</v>
      </c>
      <c r="I660" s="643" t="s">
        <v>22</v>
      </c>
      <c r="J660" s="332">
        <v>4</v>
      </c>
      <c r="K660" s="643"/>
      <c r="L660" s="646"/>
      <c r="M660" s="623" t="s">
        <v>24</v>
      </c>
      <c r="N660" s="159">
        <f>SUM(H660*J660)</f>
        <v>160000</v>
      </c>
      <c r="O660" s="362">
        <v>20720</v>
      </c>
      <c r="P660" s="276">
        <f>N660-O660</f>
        <v>139280</v>
      </c>
      <c r="Q660" s="267">
        <f>IF(AA660="국비100%",N660*100%,IF(AA660="시도비100%",N660*0%,IF(AA660="시군구비100%",N660*0%,IF(AA660="국비30%, 시도비70%",N660*30%,IF(AA660="국비50%, 시도비50%",N660*50%,IF(AA660="시도비50%, 시군구비50%",N660*0%,IF(AA660="국비30%, 시도비35%, 시군구비35%",N660*30%)))))))</f>
        <v>48000</v>
      </c>
      <c r="R660" s="267">
        <f>IF(AA660="국비100%",N660*0%,IF(AA660="시도비100%",N660*100%,IF(AA660="시군구비100%",N660*0%,IF(AA660="국비30%, 시도비70%",N660*70%,IF(AA660="국비50%, 시도비50%",N660*50%,IF(AA660="시도비50%, 시군구비50%",N660*50%,IF(AA660="국비30%, 시도비35%, 시군구비35%",N660*35%)))))))</f>
        <v>56000</v>
      </c>
      <c r="S660" s="267">
        <f>IF(AA660="국비100%",N660*0%,IF(AA660="시도비100%",N660*0%,IF(AA660="시군구비100%",N660*100%,IF(AA660="국비30%, 시도비70%",N660*0%,IF(AA660="국비50%, 시도비50%",N660*0%,IF(AA660="시도비50%, 시군구비50%",N660*50%,IF(AA660="국비30%, 시도비35%, 시군구비35%",N660*35%)))))))</f>
        <v>56000</v>
      </c>
      <c r="T660" s="267">
        <f>IF(AA660="기타보조금",N660*100%,N660*0%)</f>
        <v>0</v>
      </c>
      <c r="U660" s="267">
        <f>SUM(Q660:T660)</f>
        <v>160000</v>
      </c>
      <c r="V660" s="267">
        <f>IF(AA660="자부담",N660*100%,N660*0%)</f>
        <v>0</v>
      </c>
      <c r="W660" s="267">
        <f>IF(AA660="후원금",N660*100%,N660*0%)</f>
        <v>0</v>
      </c>
      <c r="X660" s="267">
        <f>IF(AA660="수익사업",N660*100%,N660*0%)</f>
        <v>0</v>
      </c>
      <c r="Y660" s="755">
        <f>SUM(U660:X660)</f>
        <v>160000</v>
      </c>
      <c r="Z660" s="268" t="s">
        <v>281</v>
      </c>
      <c r="AA660" s="268" t="s">
        <v>600</v>
      </c>
      <c r="AB660" s="268" t="s">
        <v>493</v>
      </c>
      <c r="AC660" s="257" t="s">
        <v>640</v>
      </c>
    </row>
    <row r="661" spans="1:29" ht="20.100000000000001" customHeight="1" x14ac:dyDescent="0.15">
      <c r="A661" s="783"/>
      <c r="B661" s="783"/>
      <c r="C661" s="783"/>
      <c r="D661" s="267"/>
      <c r="E661" s="267"/>
      <c r="F661" s="267"/>
      <c r="G661" s="155" t="s">
        <v>203</v>
      </c>
      <c r="H661" s="644"/>
      <c r="I661" s="643"/>
      <c r="J661" s="641"/>
      <c r="K661" s="643"/>
      <c r="L661" s="646"/>
      <c r="M661" s="623"/>
      <c r="N661" s="159"/>
      <c r="O661" s="362"/>
      <c r="P661" s="276"/>
      <c r="Q661" s="267"/>
      <c r="R661" s="267"/>
      <c r="S661" s="267"/>
      <c r="T661" s="267"/>
      <c r="U661" s="267"/>
      <c r="V661" s="267"/>
      <c r="W661" s="267"/>
      <c r="X661" s="267"/>
      <c r="Y661" s="755"/>
      <c r="Z661" s="268"/>
      <c r="AA661" s="268"/>
      <c r="AB661" s="268"/>
    </row>
    <row r="662" spans="1:29" ht="20.100000000000001" customHeight="1" x14ac:dyDescent="0.15">
      <c r="A662" s="783"/>
      <c r="B662" s="783"/>
      <c r="C662" s="783"/>
      <c r="D662" s="267"/>
      <c r="E662" s="267"/>
      <c r="F662" s="267"/>
      <c r="G662" s="156" t="s">
        <v>392</v>
      </c>
      <c r="H662" s="714">
        <v>200000</v>
      </c>
      <c r="I662" s="643" t="s">
        <v>22</v>
      </c>
      <c r="J662" s="332">
        <v>1</v>
      </c>
      <c r="K662" s="643" t="s">
        <v>22</v>
      </c>
      <c r="L662" s="646">
        <v>1</v>
      </c>
      <c r="M662" s="623" t="s">
        <v>24</v>
      </c>
      <c r="N662" s="159">
        <f>SUM(H662*J662*L662)</f>
        <v>200000</v>
      </c>
      <c r="O662" s="361"/>
      <c r="P662" s="276">
        <f>N662-O662</f>
        <v>200000</v>
      </c>
      <c r="Q662" s="267">
        <f>IF(AA662="국비100%",N662*100%,IF(AA662="시도비100%",N662*0%,IF(AA662="시군구비100%",N662*0%,IF(AA662="국비30%, 시도비70%",N662*30%,IF(AA662="국비50%, 시도비50%",N662*50%,IF(AA662="시도비50%, 시군구비50%",N662*0%,IF(AA662="국비30%, 시도비35%, 시군구비35%",N662*30%)))))))</f>
        <v>60000</v>
      </c>
      <c r="R662" s="267">
        <f>IF(AA662="국비100%",N662*0%,IF(AA662="시도비100%",N662*100%,IF(AA662="시군구비100%",N662*0%,IF(AA662="국비30%, 시도비70%",N662*70%,IF(AA662="국비50%, 시도비50%",N662*50%,IF(AA662="시도비50%, 시군구비50%",N662*50%,IF(AA662="국비30%, 시도비35%, 시군구비35%",N662*35%)))))))</f>
        <v>70000</v>
      </c>
      <c r="S662" s="267">
        <f>IF(AA662="국비100%",N662*0%,IF(AA662="시도비100%",N662*0%,IF(AA662="시군구비100%",N662*100%,IF(AA662="국비30%, 시도비70%",N662*0%,IF(AA662="국비50%, 시도비50%",N662*0%,IF(AA662="시도비50%, 시군구비50%",N662*50%,IF(AA662="국비30%, 시도비35%, 시군구비35%",N662*35%)))))))</f>
        <v>70000</v>
      </c>
      <c r="T662" s="267">
        <f>IF(AA662="기타보조금",N662*100%,N662*0%)</f>
        <v>0</v>
      </c>
      <c r="U662" s="267">
        <f>SUM(Q662:T662)</f>
        <v>200000</v>
      </c>
      <c r="V662" s="267">
        <f>IF(AA662="자부담",N662*100%,N662*0%)</f>
        <v>0</v>
      </c>
      <c r="W662" s="267">
        <f>IF(AA662="후원금",N662*100%,N662*0%)</f>
        <v>0</v>
      </c>
      <c r="X662" s="267">
        <f>IF(AA662="수익사업",N662*100%,N662*0%)</f>
        <v>0</v>
      </c>
      <c r="Y662" s="755">
        <f>SUM(U662:X662)</f>
        <v>200000</v>
      </c>
      <c r="Z662" s="268" t="s">
        <v>281</v>
      </c>
      <c r="AA662" s="268" t="s">
        <v>600</v>
      </c>
      <c r="AB662" s="268" t="s">
        <v>493</v>
      </c>
      <c r="AC662" s="257" t="s">
        <v>640</v>
      </c>
    </row>
    <row r="663" spans="1:29" ht="20.100000000000001" customHeight="1" x14ac:dyDescent="0.15">
      <c r="A663" s="783"/>
      <c r="B663" s="783"/>
      <c r="C663" s="783"/>
      <c r="D663" s="267"/>
      <c r="E663" s="267"/>
      <c r="F663" s="267"/>
      <c r="G663" s="156" t="s">
        <v>246</v>
      </c>
      <c r="H663" s="623"/>
      <c r="I663" s="643"/>
      <c r="J663" s="713"/>
      <c r="K663" s="711"/>
      <c r="L663" s="623"/>
      <c r="M663" s="623"/>
      <c r="N663" s="159"/>
      <c r="O663" s="362"/>
      <c r="P663" s="276"/>
      <c r="Q663" s="267"/>
      <c r="R663" s="267"/>
      <c r="S663" s="267"/>
      <c r="T663" s="267"/>
      <c r="U663" s="267"/>
      <c r="V663" s="267"/>
      <c r="W663" s="267"/>
      <c r="X663" s="267"/>
      <c r="Y663" s="755"/>
      <c r="Z663" s="268"/>
      <c r="AA663" s="268"/>
      <c r="AB663" s="268"/>
    </row>
    <row r="664" spans="1:29" ht="20.100000000000001" customHeight="1" x14ac:dyDescent="0.15">
      <c r="A664" s="783"/>
      <c r="B664" s="783"/>
      <c r="C664" s="783"/>
      <c r="D664" s="267"/>
      <c r="E664" s="267"/>
      <c r="F664" s="267"/>
      <c r="G664" s="156" t="s">
        <v>265</v>
      </c>
      <c r="H664" s="623"/>
      <c r="I664" s="643"/>
      <c r="J664" s="713"/>
      <c r="K664" s="711"/>
      <c r="L664" s="623"/>
      <c r="M664" s="623"/>
      <c r="N664" s="159"/>
      <c r="O664" s="362"/>
      <c r="P664" s="276"/>
      <c r="Q664" s="267"/>
      <c r="R664" s="267"/>
      <c r="S664" s="267"/>
      <c r="T664" s="267"/>
      <c r="U664" s="267"/>
      <c r="V664" s="267"/>
      <c r="W664" s="267"/>
      <c r="X664" s="267"/>
      <c r="Y664" s="755"/>
      <c r="Z664" s="268"/>
      <c r="AA664" s="268"/>
      <c r="AB664" s="268"/>
    </row>
    <row r="665" spans="1:29" ht="20.100000000000001" customHeight="1" x14ac:dyDescent="0.15">
      <c r="A665" s="783"/>
      <c r="B665" s="783"/>
      <c r="C665" s="783"/>
      <c r="D665" s="267"/>
      <c r="E665" s="267"/>
      <c r="F665" s="267"/>
      <c r="G665" s="156" t="s">
        <v>397</v>
      </c>
      <c r="H665" s="644">
        <v>30000</v>
      </c>
      <c r="I665" s="643" t="s">
        <v>22</v>
      </c>
      <c r="J665" s="332">
        <v>5</v>
      </c>
      <c r="K665" s="643" t="s">
        <v>22</v>
      </c>
      <c r="L665" s="712">
        <v>3</v>
      </c>
      <c r="M665" s="623" t="s">
        <v>24</v>
      </c>
      <c r="N665" s="159">
        <f>SUM(H665*J665*L665)</f>
        <v>450000</v>
      </c>
      <c r="O665" s="361">
        <v>534300</v>
      </c>
      <c r="P665" s="276">
        <f>N665-O665</f>
        <v>-84300</v>
      </c>
      <c r="Q665" s="267">
        <f>IF(AA665="국비100%",N665*100%,IF(AA665="시도비100%",N665*0%,IF(AA665="시군구비100%",N665*0%,IF(AA665="국비30%, 시도비70%",N665*30%,IF(AA665="국비50%, 시도비50%",N665*50%,IF(AA665="시도비50%, 시군구비50%",N665*0%,IF(AA665="국비30%, 시도비35%, 시군구비35%",N665*30%)))))))</f>
        <v>135000</v>
      </c>
      <c r="R665" s="267">
        <f>IF(AA665="국비100%",N665*0%,IF(AA665="시도비100%",N665*100%,IF(AA665="시군구비100%",N665*0%,IF(AA665="국비30%, 시도비70%",N665*70%,IF(AA665="국비50%, 시도비50%",N665*50%,IF(AA665="시도비50%, 시군구비50%",N665*50%,IF(AA665="국비30%, 시도비35%, 시군구비35%",N665*35%)))))))</f>
        <v>157500</v>
      </c>
      <c r="S665" s="267">
        <f>IF(AA665="국비100%",N665*0%,IF(AA665="시도비100%",N665*0%,IF(AA665="시군구비100%",N665*100%,IF(AA665="국비30%, 시도비70%",N665*0%,IF(AA665="국비50%, 시도비50%",N665*0%,IF(AA665="시도비50%, 시군구비50%",N665*50%,IF(AA665="국비30%, 시도비35%, 시군구비35%",N665*35%)))))))</f>
        <v>157500</v>
      </c>
      <c r="T665" s="267">
        <f>IF(AA665="기타보조금",N665*100%,N665*0%)</f>
        <v>0</v>
      </c>
      <c r="U665" s="267">
        <f>SUM(Q665:T665)</f>
        <v>450000</v>
      </c>
      <c r="V665" s="267">
        <f>IF(AA665="자부담",N665*100%,N665*0%)</f>
        <v>0</v>
      </c>
      <c r="W665" s="267">
        <f>IF(AA665="후원금",N665*100%,N665*0%)</f>
        <v>0</v>
      </c>
      <c r="X665" s="267">
        <f>IF(AA665="수익사업",N665*100%,N665*0%)</f>
        <v>0</v>
      </c>
      <c r="Y665" s="755">
        <f>SUM(U665:X665)</f>
        <v>450000</v>
      </c>
      <c r="Z665" s="268" t="s">
        <v>281</v>
      </c>
      <c r="AA665" s="268" t="s">
        <v>600</v>
      </c>
      <c r="AB665" s="268" t="s">
        <v>493</v>
      </c>
      <c r="AC665" s="257" t="s">
        <v>640</v>
      </c>
    </row>
    <row r="666" spans="1:29" ht="20.100000000000001" customHeight="1" x14ac:dyDescent="0.15">
      <c r="A666" s="783"/>
      <c r="B666" s="783"/>
      <c r="C666" s="783"/>
      <c r="D666" s="267"/>
      <c r="E666" s="267"/>
      <c r="F666" s="267"/>
      <c r="G666" s="156"/>
      <c r="H666" s="644">
        <v>20000</v>
      </c>
      <c r="I666" s="643" t="s">
        <v>22</v>
      </c>
      <c r="J666" s="332">
        <v>6</v>
      </c>
      <c r="K666" s="643" t="s">
        <v>22</v>
      </c>
      <c r="L666" s="712">
        <v>3</v>
      </c>
      <c r="M666" s="623" t="s">
        <v>24</v>
      </c>
      <c r="N666" s="159">
        <f>SUM(H666*J666*L666)</f>
        <v>360000</v>
      </c>
      <c r="O666" s="361"/>
      <c r="P666" s="276">
        <f>N666-O666</f>
        <v>360000</v>
      </c>
      <c r="Q666" s="267">
        <f>IF(AA666="국비100%",N666*100%,IF(AA666="시도비100%",N666*0%,IF(AA666="시군구비100%",N666*0%,IF(AA666="국비30%, 시도비70%",N666*30%,IF(AA666="국비50%, 시도비50%",N666*50%,IF(AA666="시도비50%, 시군구비50%",N666*0%,IF(AA666="국비30%, 시도비35%, 시군구비35%",N666*30%)))))))</f>
        <v>108000</v>
      </c>
      <c r="R666" s="267">
        <f>IF(AA666="국비100%",N666*0%,IF(AA666="시도비100%",N666*100%,IF(AA666="시군구비100%",N666*0%,IF(AA666="국비30%, 시도비70%",N666*70%,IF(AA666="국비50%, 시도비50%",N666*50%,IF(AA666="시도비50%, 시군구비50%",N666*50%,IF(AA666="국비30%, 시도비35%, 시군구비35%",N666*35%)))))))</f>
        <v>125999.99999999999</v>
      </c>
      <c r="S666" s="267">
        <f>IF(AA666="국비100%",N666*0%,IF(AA666="시도비100%",N666*0%,IF(AA666="시군구비100%",N666*100%,IF(AA666="국비30%, 시도비70%",N666*0%,IF(AA666="국비50%, 시도비50%",N666*0%,IF(AA666="시도비50%, 시군구비50%",N666*50%,IF(AA666="국비30%, 시도비35%, 시군구비35%",N666*35%)))))))</f>
        <v>125999.99999999999</v>
      </c>
      <c r="T666" s="267">
        <f>IF(AA666="기타보조금",N666*100%,N666*0%)</f>
        <v>0</v>
      </c>
      <c r="U666" s="267">
        <f>SUM(Q666:T666)</f>
        <v>360000</v>
      </c>
      <c r="V666" s="267">
        <f>IF(AA666="자부담",N666*100%,N666*0%)</f>
        <v>0</v>
      </c>
      <c r="W666" s="267">
        <f>IF(AA666="후원금",N666*100%,N666*0%)</f>
        <v>0</v>
      </c>
      <c r="X666" s="267">
        <f>IF(AA666="수익사업",N666*100%,N666*0%)</f>
        <v>0</v>
      </c>
      <c r="Y666" s="755">
        <f>SUM(U666:X666)</f>
        <v>360000</v>
      </c>
      <c r="Z666" s="268" t="s">
        <v>281</v>
      </c>
      <c r="AA666" s="268" t="s">
        <v>600</v>
      </c>
      <c r="AB666" s="268" t="s">
        <v>493</v>
      </c>
      <c r="AC666" s="257" t="s">
        <v>640</v>
      </c>
    </row>
    <row r="667" spans="1:29" ht="20.100000000000001" customHeight="1" x14ac:dyDescent="0.15">
      <c r="A667" s="783"/>
      <c r="B667" s="783"/>
      <c r="C667" s="783"/>
      <c r="D667" s="267"/>
      <c r="E667" s="267"/>
      <c r="F667" s="267"/>
      <c r="G667" s="156"/>
      <c r="H667" s="644">
        <v>24300</v>
      </c>
      <c r="I667" s="643" t="s">
        <v>22</v>
      </c>
      <c r="J667" s="332">
        <v>1</v>
      </c>
      <c r="K667" s="643" t="s">
        <v>22</v>
      </c>
      <c r="L667" s="712">
        <v>1</v>
      </c>
      <c r="M667" s="623" t="s">
        <v>24</v>
      </c>
      <c r="N667" s="159">
        <f>SUM(H667*J667*L667)</f>
        <v>24300</v>
      </c>
      <c r="O667" s="361"/>
      <c r="P667" s="276">
        <f>N667-O667</f>
        <v>24300</v>
      </c>
      <c r="Q667" s="267">
        <f>IF(AA667="국비100%",N667*100%,IF(AA667="시도비100%",N667*0%,IF(AA667="시군구비100%",N667*0%,IF(AA667="국비30%, 시도비70%",N667*30%,IF(AA667="국비50%, 시도비50%",N667*50%,IF(AA667="시도비50%, 시군구비50%",N667*0%,IF(AA667="국비30%, 시도비35%, 시군구비35%",N667*30%)))))))</f>
        <v>7290</v>
      </c>
      <c r="R667" s="267">
        <f>IF(AA667="국비100%",N667*0%,IF(AA667="시도비100%",N667*100%,IF(AA667="시군구비100%",N667*0%,IF(AA667="국비30%, 시도비70%",N667*70%,IF(AA667="국비50%, 시도비50%",N667*50%,IF(AA667="시도비50%, 시군구비50%",N667*50%,IF(AA667="국비30%, 시도비35%, 시군구비35%",N667*35%)))))))</f>
        <v>8505</v>
      </c>
      <c r="S667" s="267">
        <f>IF(AA667="국비100%",N667*0%,IF(AA667="시도비100%",N667*0%,IF(AA667="시군구비100%",N667*100%,IF(AA667="국비30%, 시도비70%",N667*0%,IF(AA667="국비50%, 시도비50%",N667*0%,IF(AA667="시도비50%, 시군구비50%",N667*50%,IF(AA667="국비30%, 시도비35%, 시군구비35%",N667*35%)))))))</f>
        <v>8505</v>
      </c>
      <c r="T667" s="267">
        <f>IF(AA667="기타보조금",N667*100%,N667*0%)</f>
        <v>0</v>
      </c>
      <c r="U667" s="267">
        <f>SUM(Q667:T667)</f>
        <v>24300</v>
      </c>
      <c r="V667" s="267">
        <f>IF(AA667="자부담",N667*100%,N667*0%)</f>
        <v>0</v>
      </c>
      <c r="W667" s="267">
        <f>IF(AA667="후원금",N667*100%,N667*0%)</f>
        <v>0</v>
      </c>
      <c r="X667" s="267">
        <f>IF(AA667="수익사업",N667*100%,N667*0%)</f>
        <v>0</v>
      </c>
      <c r="Y667" s="755">
        <f>SUM(U667:X667)</f>
        <v>24300</v>
      </c>
      <c r="Z667" s="268" t="s">
        <v>281</v>
      </c>
      <c r="AA667" s="268" t="s">
        <v>600</v>
      </c>
      <c r="AB667" s="268" t="s">
        <v>493</v>
      </c>
      <c r="AC667" s="257" t="s">
        <v>640</v>
      </c>
    </row>
    <row r="668" spans="1:29" ht="20.100000000000001" customHeight="1" x14ac:dyDescent="0.15">
      <c r="A668" s="783"/>
      <c r="B668" s="783"/>
      <c r="C668" s="783"/>
      <c r="D668" s="267"/>
      <c r="E668" s="267"/>
      <c r="F668" s="267"/>
      <c r="G668" s="155" t="s">
        <v>267</v>
      </c>
      <c r="H668" s="644"/>
      <c r="I668" s="643"/>
      <c r="J668" s="641"/>
      <c r="K668" s="643"/>
      <c r="L668" s="646"/>
      <c r="M668" s="623"/>
      <c r="N668" s="159"/>
      <c r="O668" s="362"/>
      <c r="P668" s="276"/>
      <c r="Q668" s="267"/>
      <c r="R668" s="267"/>
      <c r="S668" s="267"/>
      <c r="T668" s="267"/>
      <c r="U668" s="267"/>
      <c r="V668" s="267"/>
      <c r="W668" s="267"/>
      <c r="X668" s="267"/>
      <c r="Y668" s="755"/>
      <c r="Z668" s="268"/>
      <c r="AA668" s="268"/>
      <c r="AB668" s="268"/>
    </row>
    <row r="669" spans="1:29" ht="20.100000000000001" customHeight="1" x14ac:dyDescent="0.15">
      <c r="A669" s="783"/>
      <c r="B669" s="783"/>
      <c r="C669" s="783"/>
      <c r="D669" s="267"/>
      <c r="E669" s="267"/>
      <c r="F669" s="267"/>
      <c r="G669" s="156" t="s">
        <v>392</v>
      </c>
      <c r="H669" s="644">
        <v>125000</v>
      </c>
      <c r="I669" s="643" t="s">
        <v>22</v>
      </c>
      <c r="J669" s="332">
        <v>2</v>
      </c>
      <c r="K669" s="643" t="s">
        <v>22</v>
      </c>
      <c r="L669" s="646">
        <v>1</v>
      </c>
      <c r="M669" s="623" t="s">
        <v>24</v>
      </c>
      <c r="N669" s="159">
        <f>SUM(H669*J669*L669)</f>
        <v>250000</v>
      </c>
      <c r="O669" s="361">
        <v>100000</v>
      </c>
      <c r="P669" s="276">
        <f>N669-O669</f>
        <v>150000</v>
      </c>
      <c r="Q669" s="267">
        <f>IF(AA669="국비100%",N669*100%,IF(AA669="시도비100%",N669*0%,IF(AA669="시군구비100%",N669*0%,IF(AA669="국비30%, 시도비70%",N669*30%,IF(AA669="국비50%, 시도비50%",N669*50%,IF(AA669="시도비50%, 시군구비50%",N669*0%,IF(AA669="국비30%, 시도비35%, 시군구비35%",N669*30%)))))))</f>
        <v>75000</v>
      </c>
      <c r="R669" s="267">
        <f>IF(AA669="국비100%",N669*0%,IF(AA669="시도비100%",N669*100%,IF(AA669="시군구비100%",N669*0%,IF(AA669="국비30%, 시도비70%",N669*70%,IF(AA669="국비50%, 시도비50%",N669*50%,IF(AA669="시도비50%, 시군구비50%",N669*50%,IF(AA669="국비30%, 시도비35%, 시군구비35%",N669*35%)))))))</f>
        <v>87500</v>
      </c>
      <c r="S669" s="267">
        <f>IF(AA669="국비100%",N669*0%,IF(AA669="시도비100%",N669*0%,IF(AA669="시군구비100%",N669*100%,IF(AA669="국비30%, 시도비70%",N669*0%,IF(AA669="국비50%, 시도비50%",N669*0%,IF(AA669="시도비50%, 시군구비50%",N669*50%,IF(AA669="국비30%, 시도비35%, 시군구비35%",N669*35%)))))))</f>
        <v>87500</v>
      </c>
      <c r="T669" s="267">
        <f>IF(AA669="기타보조금",N669*100%,N669*0%)</f>
        <v>0</v>
      </c>
      <c r="U669" s="267">
        <f>SUM(Q669:T669)</f>
        <v>250000</v>
      </c>
      <c r="V669" s="267">
        <f>IF(AA669="자부담",N669*100%,N669*0%)</f>
        <v>0</v>
      </c>
      <c r="W669" s="267">
        <f>IF(AA669="후원금",N669*100%,N669*0%)</f>
        <v>0</v>
      </c>
      <c r="X669" s="267">
        <f>IF(AA669="수익사업",N669*100%,N669*0%)</f>
        <v>0</v>
      </c>
      <c r="Y669" s="755">
        <f>SUM(U669:X669)</f>
        <v>250000</v>
      </c>
      <c r="Z669" s="268" t="s">
        <v>281</v>
      </c>
      <c r="AA669" s="268" t="s">
        <v>600</v>
      </c>
      <c r="AB669" s="268" t="s">
        <v>493</v>
      </c>
      <c r="AC669" s="257" t="s">
        <v>640</v>
      </c>
    </row>
    <row r="670" spans="1:29" ht="20.100000000000001" customHeight="1" x14ac:dyDescent="0.15">
      <c r="A670" s="783"/>
      <c r="B670" s="783"/>
      <c r="C670" s="783"/>
      <c r="D670" s="267"/>
      <c r="E670" s="267"/>
      <c r="F670" s="267"/>
      <c r="G670" s="155" t="s">
        <v>260</v>
      </c>
      <c r="H670" s="644"/>
      <c r="I670" s="643"/>
      <c r="J670" s="641"/>
      <c r="K670" s="643"/>
      <c r="L670" s="646"/>
      <c r="M670" s="623"/>
      <c r="N670" s="159"/>
      <c r="O670" s="362"/>
      <c r="P670" s="276"/>
      <c r="Q670" s="267"/>
      <c r="R670" s="267"/>
      <c r="S670" s="267"/>
      <c r="T670" s="267"/>
      <c r="U670" s="267"/>
      <c r="V670" s="267"/>
      <c r="W670" s="267"/>
      <c r="X670" s="267"/>
      <c r="Y670" s="755"/>
      <c r="Z670" s="268"/>
      <c r="AA670" s="268"/>
      <c r="AB670" s="268"/>
    </row>
    <row r="671" spans="1:29" ht="20.100000000000001" customHeight="1" x14ac:dyDescent="0.15">
      <c r="A671" s="783"/>
      <c r="B671" s="783"/>
      <c r="C671" s="783"/>
      <c r="D671" s="267"/>
      <c r="E671" s="267"/>
      <c r="F671" s="267"/>
      <c r="G671" s="156" t="s">
        <v>392</v>
      </c>
      <c r="H671" s="644">
        <v>150000</v>
      </c>
      <c r="I671" s="643" t="s">
        <v>22</v>
      </c>
      <c r="J671" s="332">
        <v>2</v>
      </c>
      <c r="K671" s="643" t="s">
        <v>22</v>
      </c>
      <c r="L671" s="646">
        <v>1</v>
      </c>
      <c r="M671" s="623" t="s">
        <v>24</v>
      </c>
      <c r="N671" s="159">
        <f>SUM(H671*J671*L671)</f>
        <v>300000</v>
      </c>
      <c r="O671" s="361">
        <v>300000</v>
      </c>
      <c r="P671" s="276">
        <f>N671-O671</f>
        <v>0</v>
      </c>
      <c r="Q671" s="267">
        <f>IF(AA671="국비100%",N671*100%,IF(AA671="시도비100%",N671*0%,IF(AA671="시군구비100%",N671*0%,IF(AA671="국비30%, 시도비70%",N671*30%,IF(AA671="국비50%, 시도비50%",N671*50%,IF(AA671="시도비50%, 시군구비50%",N671*0%,IF(AA671="국비30%, 시도비35%, 시군구비35%",N671*30%)))))))</f>
        <v>90000</v>
      </c>
      <c r="R671" s="267">
        <f>IF(AA671="국비100%",N671*0%,IF(AA671="시도비100%",N671*100%,IF(AA671="시군구비100%",N671*0%,IF(AA671="국비30%, 시도비70%",N671*70%,IF(AA671="국비50%, 시도비50%",N671*50%,IF(AA671="시도비50%, 시군구비50%",N671*50%,IF(AA671="국비30%, 시도비35%, 시군구비35%",N671*35%)))))))</f>
        <v>105000</v>
      </c>
      <c r="S671" s="267">
        <f>IF(AA671="국비100%",N671*0%,IF(AA671="시도비100%",N671*0%,IF(AA671="시군구비100%",N671*100%,IF(AA671="국비30%, 시도비70%",N671*0%,IF(AA671="국비50%, 시도비50%",N671*0%,IF(AA671="시도비50%, 시군구비50%",N671*50%,IF(AA671="국비30%, 시도비35%, 시군구비35%",N671*35%)))))))</f>
        <v>105000</v>
      </c>
      <c r="T671" s="267">
        <f>IF(AA671="기타보조금",N671*100%,N671*0%)</f>
        <v>0</v>
      </c>
      <c r="U671" s="267">
        <f>SUM(Q671:T671)</f>
        <v>300000</v>
      </c>
      <c r="V671" s="267">
        <f>IF(AA671="자부담",N671*100%,N671*0%)</f>
        <v>0</v>
      </c>
      <c r="W671" s="267">
        <f>IF(AA671="후원금",N671*100%,N671*0%)</f>
        <v>0</v>
      </c>
      <c r="X671" s="267">
        <f>IF(AA671="수익사업",N671*100%,N671*0%)</f>
        <v>0</v>
      </c>
      <c r="Y671" s="755">
        <f>SUM(U671:X671)</f>
        <v>300000</v>
      </c>
      <c r="Z671" s="268" t="s">
        <v>281</v>
      </c>
      <c r="AA671" s="268" t="s">
        <v>600</v>
      </c>
      <c r="AB671" s="268" t="s">
        <v>493</v>
      </c>
      <c r="AC671" s="257" t="s">
        <v>640</v>
      </c>
    </row>
    <row r="672" spans="1:29" ht="20.100000000000001" customHeight="1" x14ac:dyDescent="0.15">
      <c r="A672" s="783"/>
      <c r="B672" s="783"/>
      <c r="C672" s="783"/>
      <c r="D672" s="267"/>
      <c r="E672" s="267"/>
      <c r="F672" s="267"/>
      <c r="G672" s="155" t="s">
        <v>391</v>
      </c>
      <c r="H672" s="644"/>
      <c r="I672" s="643"/>
      <c r="J672" s="332"/>
      <c r="K672" s="711"/>
      <c r="L672" s="643"/>
      <c r="M672" s="623"/>
      <c r="N672" s="159"/>
      <c r="O672" s="362"/>
      <c r="P672" s="276"/>
      <c r="Q672" s="267"/>
      <c r="R672" s="267"/>
      <c r="S672" s="267"/>
      <c r="T672" s="267"/>
      <c r="U672" s="267"/>
      <c r="V672" s="267"/>
      <c r="W672" s="267"/>
      <c r="X672" s="267"/>
      <c r="Y672" s="755"/>
      <c r="Z672" s="268"/>
      <c r="AA672" s="268"/>
      <c r="AB672" s="268"/>
    </row>
    <row r="673" spans="1:29" ht="20.100000000000001" customHeight="1" x14ac:dyDescent="0.15">
      <c r="A673" s="785"/>
      <c r="B673" s="785"/>
      <c r="C673" s="785"/>
      <c r="D673" s="320"/>
      <c r="E673" s="320"/>
      <c r="F673" s="320"/>
      <c r="G673" s="351" t="s">
        <v>392</v>
      </c>
      <c r="H673" s="384">
        <v>100000</v>
      </c>
      <c r="I673" s="383" t="s">
        <v>22</v>
      </c>
      <c r="J673" s="146">
        <v>1</v>
      </c>
      <c r="K673" s="383" t="s">
        <v>22</v>
      </c>
      <c r="L673" s="357">
        <v>2</v>
      </c>
      <c r="M673" s="247" t="s">
        <v>24</v>
      </c>
      <c r="N673" s="596">
        <f>SUM(H673*J673*L673)</f>
        <v>200000</v>
      </c>
      <c r="O673" s="408">
        <v>100000</v>
      </c>
      <c r="P673" s="355">
        <f>N673-O673</f>
        <v>100000</v>
      </c>
      <c r="Q673" s="320">
        <f>IF(AA673="국비100%",N673*100%,IF(AA673="시도비100%",N673*0%,IF(AA673="시군구비100%",N673*0%,IF(AA673="국비30%, 시도비70%",N673*30%,IF(AA673="국비50%, 시도비50%",N673*50%,IF(AA673="시도비50%, 시군구비50%",N673*0%,IF(AA673="국비30%, 시도비35%, 시군구비35%",N673*30%)))))))</f>
        <v>60000</v>
      </c>
      <c r="R673" s="320">
        <f>IF(AA673="국비100%",N673*0%,IF(AA673="시도비100%",N673*100%,IF(AA673="시군구비100%",N673*0%,IF(AA673="국비30%, 시도비70%",N673*70%,IF(AA673="국비50%, 시도비50%",N673*50%,IF(AA673="시도비50%, 시군구비50%",N673*50%,IF(AA673="국비30%, 시도비35%, 시군구비35%",N673*35%)))))))</f>
        <v>70000</v>
      </c>
      <c r="S673" s="320">
        <f>IF(AA673="국비100%",N673*0%,IF(AA673="시도비100%",N673*0%,IF(AA673="시군구비100%",N673*100%,IF(AA673="국비30%, 시도비70%",N673*0%,IF(AA673="국비50%, 시도비50%",N673*0%,IF(AA673="시도비50%, 시군구비50%",N673*50%,IF(AA673="국비30%, 시도비35%, 시군구비35%",N673*35%)))))))</f>
        <v>70000</v>
      </c>
      <c r="T673" s="320">
        <f>IF(AA673="기타보조금",N673*100%,N673*0%)</f>
        <v>0</v>
      </c>
      <c r="U673" s="320">
        <f>SUM(Q673:T673)</f>
        <v>200000</v>
      </c>
      <c r="V673" s="320">
        <f>IF(AA673="자부담",N673*100%,N673*0%)</f>
        <v>0</v>
      </c>
      <c r="W673" s="320">
        <f>IF(AA673="후원금",N673*100%,N673*0%)</f>
        <v>0</v>
      </c>
      <c r="X673" s="320">
        <f>IF(AA673="수익사업",N673*100%,N673*0%)</f>
        <v>0</v>
      </c>
      <c r="Y673" s="755">
        <f>SUM(U673:X673)</f>
        <v>200000</v>
      </c>
      <c r="Z673" s="268" t="s">
        <v>281</v>
      </c>
      <c r="AA673" s="268" t="s">
        <v>600</v>
      </c>
      <c r="AB673" s="268" t="s">
        <v>493</v>
      </c>
      <c r="AC673" s="257" t="s">
        <v>640</v>
      </c>
    </row>
    <row r="674" spans="1:29" ht="20.100000000000001" customHeight="1" x14ac:dyDescent="0.15">
      <c r="A674" s="784"/>
      <c r="B674" s="784"/>
      <c r="C674" s="784"/>
      <c r="D674" s="286"/>
      <c r="E674" s="286"/>
      <c r="F674" s="286"/>
      <c r="G674" s="161" t="s">
        <v>252</v>
      </c>
      <c r="H674" s="162">
        <v>9000</v>
      </c>
      <c r="I674" s="163" t="s">
        <v>22</v>
      </c>
      <c r="J674" s="173">
        <v>2</v>
      </c>
      <c r="K674" s="163" t="s">
        <v>22</v>
      </c>
      <c r="L674" s="598">
        <v>20</v>
      </c>
      <c r="M674" s="164" t="s">
        <v>24</v>
      </c>
      <c r="N674" s="599">
        <f>SUM(H674*J674*L674)</f>
        <v>360000</v>
      </c>
      <c r="O674" s="595">
        <v>240000</v>
      </c>
      <c r="P674" s="352">
        <f>N674-O674</f>
        <v>120000</v>
      </c>
      <c r="Q674" s="286">
        <f>IF(AA674="국비100%",N674*100%,IF(AA674="시도비100%",N674*0%,IF(AA674="시군구비100%",N674*0%,IF(AA674="국비30%, 시도비70%",N674*30%,IF(AA674="국비50%, 시도비50%",N674*50%,IF(AA674="시도비50%, 시군구비50%",N674*0%,IF(AA674="국비30%, 시도비35%, 시군구비35%",N674*30%)))))))</f>
        <v>108000</v>
      </c>
      <c r="R674" s="286">
        <f>IF(AA674="국비100%",N674*0%,IF(AA674="시도비100%",N674*100%,IF(AA674="시군구비100%",N674*0%,IF(AA674="국비30%, 시도비70%",N674*70%,IF(AA674="국비50%, 시도비50%",N674*50%,IF(AA674="시도비50%, 시군구비50%",N674*50%,IF(AA674="국비30%, 시도비35%, 시군구비35%",N674*35%)))))))</f>
        <v>125999.99999999999</v>
      </c>
      <c r="S674" s="286">
        <f>IF(AA674="국비100%",N674*0%,IF(AA674="시도비100%",N674*0%,IF(AA674="시군구비100%",N674*100%,IF(AA674="국비30%, 시도비70%",N674*0%,IF(AA674="국비50%, 시도비50%",N674*0%,IF(AA674="시도비50%, 시군구비50%",N674*50%,IF(AA674="국비30%, 시도비35%, 시군구비35%",N674*35%)))))))</f>
        <v>125999.99999999999</v>
      </c>
      <c r="T674" s="286">
        <f>IF(AA674="기타보조금",N674*100%,N674*0%)</f>
        <v>0</v>
      </c>
      <c r="U674" s="286">
        <f>SUM(Q674:T674)</f>
        <v>360000</v>
      </c>
      <c r="V674" s="286">
        <f>IF(AA674="자부담",N674*100%,N674*0%)</f>
        <v>0</v>
      </c>
      <c r="W674" s="286">
        <f>IF(AA674="후원금",N674*100%,N674*0%)</f>
        <v>0</v>
      </c>
      <c r="X674" s="286">
        <f>IF(AA674="수익사업",N674*100%,N674*0%)</f>
        <v>0</v>
      </c>
      <c r="Y674" s="755">
        <f>SUM(U674:X674)</f>
        <v>360000</v>
      </c>
      <c r="Z674" s="268" t="s">
        <v>281</v>
      </c>
      <c r="AA674" s="268" t="s">
        <v>600</v>
      </c>
      <c r="AB674" s="268" t="s">
        <v>493</v>
      </c>
      <c r="AC674" s="257" t="s">
        <v>640</v>
      </c>
    </row>
    <row r="675" spans="1:29" ht="20.100000000000001" customHeight="1" x14ac:dyDescent="0.15">
      <c r="A675" s="783"/>
      <c r="B675" s="779" t="s">
        <v>660</v>
      </c>
      <c r="C675" s="113" t="s">
        <v>11</v>
      </c>
      <c r="D675" s="293">
        <f>SUM(D676+D691)</f>
        <v>11760000</v>
      </c>
      <c r="E675" s="293">
        <f>SUM(E676+E691)</f>
        <v>13740000</v>
      </c>
      <c r="F675" s="293">
        <f>SUM(F676+F691)</f>
        <v>-1980000</v>
      </c>
      <c r="G675" s="292"/>
      <c r="H675" s="290"/>
      <c r="I675" s="290"/>
      <c r="J675" s="290"/>
      <c r="K675" s="290"/>
      <c r="L675" s="290"/>
      <c r="M675" s="290"/>
      <c r="N675" s="289"/>
      <c r="O675" s="293">
        <f t="shared" ref="O675:Y675" si="247">SUM(O676+O691)</f>
        <v>8461124</v>
      </c>
      <c r="P675" s="293">
        <f t="shared" si="247"/>
        <v>3298876</v>
      </c>
      <c r="Q675" s="293">
        <f t="shared" si="247"/>
        <v>0</v>
      </c>
      <c r="R675" s="293">
        <f t="shared" si="247"/>
        <v>11040000</v>
      </c>
      <c r="S675" s="293">
        <f t="shared" si="247"/>
        <v>0</v>
      </c>
      <c r="T675" s="293">
        <f t="shared" si="247"/>
        <v>0</v>
      </c>
      <c r="U675" s="293">
        <f t="shared" si="247"/>
        <v>11040000</v>
      </c>
      <c r="V675" s="293">
        <f t="shared" si="247"/>
        <v>0</v>
      </c>
      <c r="W675" s="293">
        <f t="shared" si="247"/>
        <v>0</v>
      </c>
      <c r="X675" s="293">
        <f t="shared" si="247"/>
        <v>720000</v>
      </c>
      <c r="Y675" s="293">
        <f t="shared" si="247"/>
        <v>11760000</v>
      </c>
      <c r="Z675" s="287"/>
      <c r="AA675" s="287"/>
      <c r="AB675" s="287"/>
      <c r="AC675" s="627"/>
    </row>
    <row r="676" spans="1:29" ht="20.100000000000001" customHeight="1" x14ac:dyDescent="0.15">
      <c r="A676" s="783"/>
      <c r="B676" s="784"/>
      <c r="C676" s="785" t="s">
        <v>659</v>
      </c>
      <c r="D676" s="293">
        <f>SUM(N677:N690)</f>
        <v>11420000</v>
      </c>
      <c r="E676" s="293">
        <v>13740000</v>
      </c>
      <c r="F676" s="293">
        <f>SUM(D676-E676)</f>
        <v>-2320000</v>
      </c>
      <c r="G676" s="292"/>
      <c r="H676" s="290"/>
      <c r="I676" s="290"/>
      <c r="J676" s="290"/>
      <c r="K676" s="290"/>
      <c r="L676" s="290"/>
      <c r="M676" s="290"/>
      <c r="N676" s="289"/>
      <c r="O676" s="293">
        <f t="shared" ref="O676:Y676" si="248">SUM(O677:O690)</f>
        <v>8256434</v>
      </c>
      <c r="P676" s="293">
        <f t="shared" si="248"/>
        <v>3163566</v>
      </c>
      <c r="Q676" s="293">
        <f t="shared" si="248"/>
        <v>0</v>
      </c>
      <c r="R676" s="293">
        <f t="shared" si="248"/>
        <v>10700000</v>
      </c>
      <c r="S676" s="293">
        <f t="shared" si="248"/>
        <v>0</v>
      </c>
      <c r="T676" s="293">
        <f t="shared" si="248"/>
        <v>0</v>
      </c>
      <c r="U676" s="293">
        <f t="shared" si="248"/>
        <v>10700000</v>
      </c>
      <c r="V676" s="293">
        <f t="shared" si="248"/>
        <v>0</v>
      </c>
      <c r="W676" s="293">
        <f t="shared" si="248"/>
        <v>0</v>
      </c>
      <c r="X676" s="293">
        <f t="shared" si="248"/>
        <v>720000</v>
      </c>
      <c r="Y676" s="293">
        <f t="shared" si="248"/>
        <v>11420000</v>
      </c>
      <c r="Z676" s="287"/>
      <c r="AA676" s="287"/>
      <c r="AB676" s="287"/>
      <c r="AC676" s="627"/>
    </row>
    <row r="677" spans="1:29" ht="20.100000000000001" customHeight="1" x14ac:dyDescent="0.15">
      <c r="A677" s="783"/>
      <c r="B677" s="783"/>
      <c r="C677" s="783"/>
      <c r="D677" s="267"/>
      <c r="E677" s="267"/>
      <c r="F677" s="267"/>
      <c r="G677" s="161" t="s">
        <v>395</v>
      </c>
      <c r="H677" s="162"/>
      <c r="I677" s="354"/>
      <c r="J677" s="173"/>
      <c r="K677" s="354"/>
      <c r="L677" s="135"/>
      <c r="M677" s="353"/>
      <c r="N677" s="360"/>
      <c r="O677" s="277"/>
      <c r="P677" s="276"/>
      <c r="Q677" s="267"/>
      <c r="R677" s="267"/>
      <c r="S677" s="267"/>
      <c r="T677" s="267"/>
      <c r="U677" s="267"/>
      <c r="V677" s="267"/>
      <c r="W677" s="267"/>
      <c r="X677" s="267"/>
      <c r="Y677" s="755"/>
      <c r="Z677" s="312"/>
      <c r="AA677" s="312"/>
      <c r="AB677" s="312"/>
    </row>
    <row r="678" spans="1:29" ht="20.100000000000001" customHeight="1" x14ac:dyDescent="0.15">
      <c r="A678" s="783"/>
      <c r="B678" s="783"/>
      <c r="C678" s="783"/>
      <c r="D678" s="267"/>
      <c r="E678" s="267"/>
      <c r="F678" s="267"/>
      <c r="G678" s="156" t="s">
        <v>39</v>
      </c>
      <c r="H678" s="644">
        <v>350000</v>
      </c>
      <c r="I678" s="672" t="s">
        <v>22</v>
      </c>
      <c r="J678" s="641">
        <v>3</v>
      </c>
      <c r="K678" s="672" t="s">
        <v>22</v>
      </c>
      <c r="L678" s="646">
        <v>1</v>
      </c>
      <c r="M678" s="621" t="s">
        <v>24</v>
      </c>
      <c r="N678" s="217">
        <f t="shared" ref="N678:N684" si="249">SUM(H678*J678*L678)</f>
        <v>1050000</v>
      </c>
      <c r="O678" s="267">
        <v>600000</v>
      </c>
      <c r="P678" s="276">
        <f t="shared" ref="P678:P684" si="250">N678-O678</f>
        <v>450000</v>
      </c>
      <c r="Q678" s="267">
        <f t="shared" ref="Q678:Q684" si="251">IF(AA678="국비100%",N678*100%,IF(AA678="시도비100%",N678*0%,IF(AA678="시군구비100%",N678*0%,IF(AA678="국비30%, 시도비70%",N678*30%,IF(AA678="국비50%, 시도비50%",N678*50%,IF(AA678="시도비50%, 시군구비50%",N678*0%,IF(AA678="국비30%, 시도비35%, 시군구비35%",N678*30%)))))))</f>
        <v>0</v>
      </c>
      <c r="R678" s="267">
        <f t="shared" ref="R678:R684" si="252">IF(AA678="국비100%",N678*0%,IF(AA678="시도비100%",N678*100%,IF(AA678="시군구비100%",N678*0%,IF(AA678="국비30%, 시도비70%",N678*70%,IF(AA678="국비50%, 시도비50%",N678*50%,IF(AA678="시도비50%, 시군구비50%",N678*50%,IF(AA678="국비30%, 시도비35%, 시군구비35%",N678*35%)))))))</f>
        <v>1050000</v>
      </c>
      <c r="S678" s="267">
        <f t="shared" ref="S678:S684" si="253">IF(AA678="국비100%",N678*0%,IF(AA678="시도비100%",N678*0%,IF(AA678="시군구비100%",N678*100%,IF(AA678="국비30%, 시도비70%",N678*0%,IF(AA678="국비50%, 시도비50%",N678*0%,IF(AA678="시도비50%, 시군구비50%",N678*50%,IF(AA678="국비30%, 시도비35%, 시군구비35%",N678*35%)))))))</f>
        <v>0</v>
      </c>
      <c r="T678" s="267">
        <f t="shared" ref="T678:T684" si="254">IF(AA678="기타보조금",N678*100%,N678*0%)</f>
        <v>0</v>
      </c>
      <c r="U678" s="267">
        <f t="shared" ref="U678:U684" si="255">SUM(Q678:T678)</f>
        <v>1050000</v>
      </c>
      <c r="V678" s="267">
        <f t="shared" ref="V678:V684" si="256">IF(AA678="자부담",N678*100%,N678*0%)</f>
        <v>0</v>
      </c>
      <c r="W678" s="267">
        <f t="shared" ref="W678:W684" si="257">IF(AA678="후원금",N678*100%,N678*0%)</f>
        <v>0</v>
      </c>
      <c r="X678" s="267">
        <f t="shared" ref="X678:X684" si="258">IF(AA678="수익사업",N678*100%,N678*0%)</f>
        <v>0</v>
      </c>
      <c r="Y678" s="755">
        <f t="shared" ref="Y678:Y684" si="259">SUM(U678:X678)</f>
        <v>1050000</v>
      </c>
      <c r="Z678" s="268" t="s">
        <v>301</v>
      </c>
      <c r="AA678" s="268" t="s">
        <v>412</v>
      </c>
      <c r="AB678" s="268" t="s">
        <v>493</v>
      </c>
      <c r="AC678" s="257" t="s">
        <v>641</v>
      </c>
    </row>
    <row r="679" spans="1:29" ht="20.100000000000001" customHeight="1" x14ac:dyDescent="0.15">
      <c r="A679" s="783"/>
      <c r="B679" s="783"/>
      <c r="C679" s="783"/>
      <c r="D679" s="267"/>
      <c r="E679" s="267"/>
      <c r="F679" s="267"/>
      <c r="G679" s="156"/>
      <c r="H679" s="644">
        <v>250000</v>
      </c>
      <c r="I679" s="672" t="s">
        <v>10</v>
      </c>
      <c r="J679" s="641">
        <v>2</v>
      </c>
      <c r="K679" s="672" t="s">
        <v>10</v>
      </c>
      <c r="L679" s="646">
        <v>1</v>
      </c>
      <c r="M679" s="621" t="s">
        <v>24</v>
      </c>
      <c r="N679" s="217">
        <f t="shared" si="249"/>
        <v>500000</v>
      </c>
      <c r="O679" s="267">
        <v>250000</v>
      </c>
      <c r="P679" s="276">
        <f t="shared" si="250"/>
        <v>250000</v>
      </c>
      <c r="Q679" s="267">
        <f t="shared" si="251"/>
        <v>0</v>
      </c>
      <c r="R679" s="267">
        <f t="shared" si="252"/>
        <v>500000</v>
      </c>
      <c r="S679" s="267">
        <f t="shared" si="253"/>
        <v>0</v>
      </c>
      <c r="T679" s="267">
        <f t="shared" si="254"/>
        <v>0</v>
      </c>
      <c r="U679" s="267">
        <f t="shared" si="255"/>
        <v>500000</v>
      </c>
      <c r="V679" s="267">
        <f t="shared" si="256"/>
        <v>0</v>
      </c>
      <c r="W679" s="267">
        <f t="shared" si="257"/>
        <v>0</v>
      </c>
      <c r="X679" s="267">
        <f t="shared" si="258"/>
        <v>0</v>
      </c>
      <c r="Y679" s="755">
        <f t="shared" si="259"/>
        <v>500000</v>
      </c>
      <c r="Z679" s="268" t="s">
        <v>301</v>
      </c>
      <c r="AA679" s="268" t="s">
        <v>412</v>
      </c>
      <c r="AB679" s="268" t="s">
        <v>493</v>
      </c>
      <c r="AC679" s="257" t="s">
        <v>641</v>
      </c>
    </row>
    <row r="680" spans="1:29" ht="20.100000000000001" customHeight="1" x14ac:dyDescent="0.15">
      <c r="A680" s="783"/>
      <c r="B680" s="783"/>
      <c r="C680" s="783"/>
      <c r="D680" s="267"/>
      <c r="E680" s="267"/>
      <c r="F680" s="267"/>
      <c r="G680" s="156"/>
      <c r="H680" s="644">
        <v>150000</v>
      </c>
      <c r="I680" s="672" t="s">
        <v>10</v>
      </c>
      <c r="J680" s="641">
        <v>2</v>
      </c>
      <c r="K680" s="672" t="s">
        <v>10</v>
      </c>
      <c r="L680" s="646">
        <v>1</v>
      </c>
      <c r="M680" s="621" t="s">
        <v>24</v>
      </c>
      <c r="N680" s="217">
        <f t="shared" si="249"/>
        <v>300000</v>
      </c>
      <c r="O680" s="267">
        <v>150000</v>
      </c>
      <c r="P680" s="276">
        <f t="shared" si="250"/>
        <v>150000</v>
      </c>
      <c r="Q680" s="267">
        <f t="shared" si="251"/>
        <v>0</v>
      </c>
      <c r="R680" s="267">
        <f t="shared" si="252"/>
        <v>300000</v>
      </c>
      <c r="S680" s="267">
        <f t="shared" si="253"/>
        <v>0</v>
      </c>
      <c r="T680" s="267">
        <f t="shared" si="254"/>
        <v>0</v>
      </c>
      <c r="U680" s="267">
        <f t="shared" si="255"/>
        <v>300000</v>
      </c>
      <c r="V680" s="267">
        <f t="shared" si="256"/>
        <v>0</v>
      </c>
      <c r="W680" s="267">
        <f t="shared" si="257"/>
        <v>0</v>
      </c>
      <c r="X680" s="267">
        <f t="shared" si="258"/>
        <v>0</v>
      </c>
      <c r="Y680" s="755">
        <f t="shared" si="259"/>
        <v>300000</v>
      </c>
      <c r="Z680" s="268" t="s">
        <v>301</v>
      </c>
      <c r="AA680" s="268" t="s">
        <v>412</v>
      </c>
      <c r="AB680" s="268" t="s">
        <v>493</v>
      </c>
      <c r="AC680" s="257" t="s">
        <v>641</v>
      </c>
    </row>
    <row r="681" spans="1:29" ht="20.100000000000001" customHeight="1" x14ac:dyDescent="0.15">
      <c r="A681" s="783"/>
      <c r="B681" s="783"/>
      <c r="C681" s="783"/>
      <c r="D681" s="267"/>
      <c r="E681" s="267"/>
      <c r="F681" s="267"/>
      <c r="G681" s="156" t="s">
        <v>588</v>
      </c>
      <c r="H681" s="644">
        <v>250000</v>
      </c>
      <c r="I681" s="672" t="s">
        <v>22</v>
      </c>
      <c r="J681" s="641">
        <v>12</v>
      </c>
      <c r="K681" s="672" t="s">
        <v>22</v>
      </c>
      <c r="L681" s="646">
        <v>1</v>
      </c>
      <c r="M681" s="621" t="s">
        <v>24</v>
      </c>
      <c r="N681" s="217">
        <f t="shared" si="249"/>
        <v>3000000</v>
      </c>
      <c r="O681" s="267">
        <v>3000000</v>
      </c>
      <c r="P681" s="276">
        <f t="shared" si="250"/>
        <v>0</v>
      </c>
      <c r="Q681" s="267">
        <f t="shared" si="251"/>
        <v>0</v>
      </c>
      <c r="R681" s="267">
        <f t="shared" si="252"/>
        <v>3000000</v>
      </c>
      <c r="S681" s="267">
        <f t="shared" si="253"/>
        <v>0</v>
      </c>
      <c r="T681" s="267">
        <f t="shared" si="254"/>
        <v>0</v>
      </c>
      <c r="U681" s="267">
        <f t="shared" si="255"/>
        <v>3000000</v>
      </c>
      <c r="V681" s="267">
        <f t="shared" si="256"/>
        <v>0</v>
      </c>
      <c r="W681" s="267">
        <f t="shared" si="257"/>
        <v>0</v>
      </c>
      <c r="X681" s="267">
        <f t="shared" si="258"/>
        <v>0</v>
      </c>
      <c r="Y681" s="755">
        <f t="shared" si="259"/>
        <v>3000000</v>
      </c>
      <c r="Z681" s="268" t="s">
        <v>301</v>
      </c>
      <c r="AA681" s="268" t="s">
        <v>412</v>
      </c>
      <c r="AB681" s="268" t="s">
        <v>493</v>
      </c>
      <c r="AC681" s="257" t="s">
        <v>641</v>
      </c>
    </row>
    <row r="682" spans="1:29" ht="20.100000000000001" customHeight="1" x14ac:dyDescent="0.15">
      <c r="A682" s="783"/>
      <c r="B682" s="783"/>
      <c r="C682" s="783"/>
      <c r="D682" s="267"/>
      <c r="E682" s="267"/>
      <c r="F682" s="267"/>
      <c r="G682" s="156"/>
      <c r="H682" s="644">
        <v>150000</v>
      </c>
      <c r="I682" s="672" t="s">
        <v>22</v>
      </c>
      <c r="J682" s="641">
        <v>4</v>
      </c>
      <c r="K682" s="672" t="s">
        <v>22</v>
      </c>
      <c r="L682" s="646">
        <v>1</v>
      </c>
      <c r="M682" s="621" t="s">
        <v>24</v>
      </c>
      <c r="N682" s="217">
        <f t="shared" si="249"/>
        <v>600000</v>
      </c>
      <c r="O682" s="267"/>
      <c r="P682" s="276">
        <f t="shared" si="250"/>
        <v>600000</v>
      </c>
      <c r="Q682" s="267">
        <f t="shared" si="251"/>
        <v>0</v>
      </c>
      <c r="R682" s="267">
        <f t="shared" si="252"/>
        <v>600000</v>
      </c>
      <c r="S682" s="267">
        <f t="shared" si="253"/>
        <v>0</v>
      </c>
      <c r="T682" s="267">
        <f t="shared" si="254"/>
        <v>0</v>
      </c>
      <c r="U682" s="267">
        <f t="shared" si="255"/>
        <v>600000</v>
      </c>
      <c r="V682" s="267">
        <f t="shared" si="256"/>
        <v>0</v>
      </c>
      <c r="W682" s="267">
        <f t="shared" si="257"/>
        <v>0</v>
      </c>
      <c r="X682" s="267">
        <f t="shared" si="258"/>
        <v>0</v>
      </c>
      <c r="Y682" s="755">
        <f t="shared" si="259"/>
        <v>600000</v>
      </c>
      <c r="Z682" s="268" t="s">
        <v>301</v>
      </c>
      <c r="AA682" s="268" t="s">
        <v>412</v>
      </c>
      <c r="AB682" s="268" t="s">
        <v>493</v>
      </c>
      <c r="AC682" s="257" t="s">
        <v>641</v>
      </c>
    </row>
    <row r="683" spans="1:29" ht="20.100000000000001" customHeight="1" x14ac:dyDescent="0.15">
      <c r="A683" s="783"/>
      <c r="B683" s="783"/>
      <c r="C683" s="783"/>
      <c r="D683" s="267"/>
      <c r="E683" s="267"/>
      <c r="F683" s="267"/>
      <c r="G683" s="156" t="s">
        <v>192</v>
      </c>
      <c r="H683" s="644">
        <v>350000</v>
      </c>
      <c r="I683" s="672" t="s">
        <v>22</v>
      </c>
      <c r="J683" s="641">
        <v>6</v>
      </c>
      <c r="K683" s="672" t="s">
        <v>22</v>
      </c>
      <c r="L683" s="646">
        <v>1</v>
      </c>
      <c r="M683" s="621" t="s">
        <v>24</v>
      </c>
      <c r="N683" s="217">
        <f t="shared" si="249"/>
        <v>2100000</v>
      </c>
      <c r="O683" s="267">
        <v>1800000</v>
      </c>
      <c r="P683" s="276">
        <f t="shared" si="250"/>
        <v>300000</v>
      </c>
      <c r="Q683" s="267">
        <f t="shared" si="251"/>
        <v>0</v>
      </c>
      <c r="R683" s="267">
        <f t="shared" si="252"/>
        <v>2100000</v>
      </c>
      <c r="S683" s="267">
        <f t="shared" si="253"/>
        <v>0</v>
      </c>
      <c r="T683" s="267">
        <f t="shared" si="254"/>
        <v>0</v>
      </c>
      <c r="U683" s="267">
        <f t="shared" si="255"/>
        <v>2100000</v>
      </c>
      <c r="V683" s="267">
        <f t="shared" si="256"/>
        <v>0</v>
      </c>
      <c r="W683" s="267">
        <f t="shared" si="257"/>
        <v>0</v>
      </c>
      <c r="X683" s="267">
        <f t="shared" si="258"/>
        <v>0</v>
      </c>
      <c r="Y683" s="755">
        <f t="shared" si="259"/>
        <v>2100000</v>
      </c>
      <c r="Z683" s="268" t="s">
        <v>301</v>
      </c>
      <c r="AA683" s="268" t="s">
        <v>412</v>
      </c>
      <c r="AB683" s="268" t="s">
        <v>493</v>
      </c>
      <c r="AC683" s="257" t="s">
        <v>641</v>
      </c>
    </row>
    <row r="684" spans="1:29" ht="20.100000000000001" customHeight="1" x14ac:dyDescent="0.15">
      <c r="A684" s="783"/>
      <c r="B684" s="783"/>
      <c r="C684" s="783"/>
      <c r="D684" s="267"/>
      <c r="E684" s="267"/>
      <c r="F684" s="267"/>
      <c r="G684" s="156" t="s">
        <v>223</v>
      </c>
      <c r="H684" s="644">
        <v>250000</v>
      </c>
      <c r="I684" s="672" t="s">
        <v>22</v>
      </c>
      <c r="J684" s="641">
        <v>1</v>
      </c>
      <c r="K684" s="672" t="s">
        <v>22</v>
      </c>
      <c r="L684" s="646">
        <v>1</v>
      </c>
      <c r="M684" s="621" t="s">
        <v>24</v>
      </c>
      <c r="N684" s="217">
        <f t="shared" si="249"/>
        <v>250000</v>
      </c>
      <c r="O684" s="267"/>
      <c r="P684" s="276">
        <f t="shared" si="250"/>
        <v>250000</v>
      </c>
      <c r="Q684" s="267">
        <f t="shared" si="251"/>
        <v>0</v>
      </c>
      <c r="R684" s="267">
        <f t="shared" si="252"/>
        <v>250000</v>
      </c>
      <c r="S684" s="267">
        <f t="shared" si="253"/>
        <v>0</v>
      </c>
      <c r="T684" s="267">
        <f t="shared" si="254"/>
        <v>0</v>
      </c>
      <c r="U684" s="267">
        <f t="shared" si="255"/>
        <v>250000</v>
      </c>
      <c r="V684" s="267">
        <f t="shared" si="256"/>
        <v>0</v>
      </c>
      <c r="W684" s="267">
        <f t="shared" si="257"/>
        <v>0</v>
      </c>
      <c r="X684" s="267">
        <f t="shared" si="258"/>
        <v>0</v>
      </c>
      <c r="Y684" s="755">
        <f t="shared" si="259"/>
        <v>250000</v>
      </c>
      <c r="Z684" s="268" t="s">
        <v>301</v>
      </c>
      <c r="AA684" s="268" t="s">
        <v>412</v>
      </c>
      <c r="AB684" s="268" t="s">
        <v>493</v>
      </c>
      <c r="AC684" s="257" t="s">
        <v>641</v>
      </c>
    </row>
    <row r="685" spans="1:29" ht="20.100000000000001" customHeight="1" x14ac:dyDescent="0.15">
      <c r="A685" s="783"/>
      <c r="B685" s="783"/>
      <c r="C685" s="783"/>
      <c r="D685" s="267"/>
      <c r="E685" s="267"/>
      <c r="F685" s="267"/>
      <c r="G685" s="359" t="s">
        <v>421</v>
      </c>
      <c r="H685" s="681"/>
      <c r="I685" s="677"/>
      <c r="J685" s="676"/>
      <c r="K685" s="677"/>
      <c r="L685" s="678"/>
      <c r="M685" s="675"/>
      <c r="N685" s="710"/>
      <c r="O685" s="277"/>
      <c r="P685" s="276"/>
      <c r="Q685" s="267"/>
      <c r="R685" s="267"/>
      <c r="S685" s="267"/>
      <c r="T685" s="267"/>
      <c r="U685" s="267"/>
      <c r="V685" s="267"/>
      <c r="W685" s="267"/>
      <c r="X685" s="267"/>
      <c r="Y685" s="755"/>
      <c r="Z685" s="268"/>
      <c r="AA685" s="268"/>
      <c r="AB685" s="268"/>
    </row>
    <row r="686" spans="1:29" ht="20.100000000000001" customHeight="1" x14ac:dyDescent="0.15">
      <c r="A686" s="783"/>
      <c r="B686" s="783"/>
      <c r="C686" s="783"/>
      <c r="D686" s="267"/>
      <c r="E686" s="267"/>
      <c r="F686" s="267"/>
      <c r="G686" s="359" t="s">
        <v>39</v>
      </c>
      <c r="H686" s="681">
        <v>317250</v>
      </c>
      <c r="I686" s="677" t="s">
        <v>22</v>
      </c>
      <c r="J686" s="678">
        <v>2</v>
      </c>
      <c r="K686" s="704"/>
      <c r="L686" s="704"/>
      <c r="M686" s="675" t="s">
        <v>24</v>
      </c>
      <c r="N686" s="343">
        <f>SUM(H686*J686)</f>
        <v>634500</v>
      </c>
      <c r="O686" s="267">
        <v>601500</v>
      </c>
      <c r="P686" s="276">
        <f>N686-O686</f>
        <v>33000</v>
      </c>
      <c r="Q686" s="267">
        <f>IF(AA686="국비100%",N686*100%,IF(AA686="시도비100%",N686*0%,IF(AA686="시군구비100%",N686*0%,IF(AA686="국비30%, 시도비70%",N686*30%,IF(AA686="국비50%, 시도비50%",N686*50%,IF(AA686="시도비50%, 시군구비50%",N686*0%,IF(AA686="국비30%, 시도비35%, 시군구비35%",N686*30%)))))))</f>
        <v>0</v>
      </c>
      <c r="R686" s="267">
        <f>IF(AA686="국비100%",N686*0%,IF(AA686="시도비100%",N686*100%,IF(AA686="시군구비100%",N686*0%,IF(AA686="국비30%, 시도비70%",N686*70%,IF(AA686="국비50%, 시도비50%",N686*50%,IF(AA686="시도비50%, 시군구비50%",N686*50%,IF(AA686="국비30%, 시도비35%, 시군구비35%",N686*35%)))))))</f>
        <v>634500</v>
      </c>
      <c r="S686" s="267">
        <f>IF(AA686="국비100%",N686*0%,IF(AA686="시도비100%",N686*0%,IF(AA686="시군구비100%",N686*100%,IF(AA686="국비30%, 시도비70%",N686*0%,IF(AA686="국비50%, 시도비50%",N686*0%,IF(AA686="시도비50%, 시군구비50%",N686*50%,IF(AA686="국비30%, 시도비35%, 시군구비35%",N686*35%)))))))</f>
        <v>0</v>
      </c>
      <c r="T686" s="267">
        <f>IF(AA686="기타보조금",N686*100%,N686*0%)</f>
        <v>0</v>
      </c>
      <c r="U686" s="267">
        <f>SUM(Q686:T686)</f>
        <v>634500</v>
      </c>
      <c r="V686" s="267">
        <f>IF(AA686="자부담",N686*100%,N686*0%)</f>
        <v>0</v>
      </c>
      <c r="W686" s="267">
        <f>IF(AA686="후원금",N686*100%,N686*0%)</f>
        <v>0</v>
      </c>
      <c r="X686" s="267">
        <f>IF(AA686="수익사업",N686*100%,N686*0%)</f>
        <v>0</v>
      </c>
      <c r="Y686" s="755">
        <f>SUM(U686:X686)</f>
        <v>634500</v>
      </c>
      <c r="Z686" s="268" t="s">
        <v>301</v>
      </c>
      <c r="AA686" s="268" t="s">
        <v>412</v>
      </c>
      <c r="AB686" s="268" t="s">
        <v>493</v>
      </c>
      <c r="AC686" s="257" t="s">
        <v>641</v>
      </c>
    </row>
    <row r="687" spans="1:29" ht="20.100000000000001" customHeight="1" x14ac:dyDescent="0.15">
      <c r="A687" s="783"/>
      <c r="B687" s="783"/>
      <c r="C687" s="783"/>
      <c r="D687" s="267"/>
      <c r="E687" s="267"/>
      <c r="F687" s="267"/>
      <c r="G687" s="359"/>
      <c r="H687" s="708">
        <v>285000</v>
      </c>
      <c r="I687" s="630" t="s">
        <v>22</v>
      </c>
      <c r="J687" s="709">
        <v>2</v>
      </c>
      <c r="K687" s="630"/>
      <c r="L687" s="708"/>
      <c r="M687" s="628" t="s">
        <v>24</v>
      </c>
      <c r="N687" s="300">
        <f>SUM(H687*J687)</f>
        <v>570000</v>
      </c>
      <c r="O687" s="267"/>
      <c r="P687" s="267">
        <f>N687-O687</f>
        <v>570000</v>
      </c>
      <c r="Q687" s="267"/>
      <c r="R687" s="267"/>
      <c r="S687" s="267"/>
      <c r="T687" s="267"/>
      <c r="U687" s="267"/>
      <c r="V687" s="267"/>
      <c r="W687" s="267"/>
      <c r="X687" s="267">
        <f>IF(AA687="수익사업",N687*100%,N687*0%)</f>
        <v>570000</v>
      </c>
      <c r="Y687" s="389">
        <f>SUM(U687:X687)</f>
        <v>570000</v>
      </c>
      <c r="Z687" s="268" t="s">
        <v>37</v>
      </c>
      <c r="AA687" s="268" t="s">
        <v>507</v>
      </c>
      <c r="AB687" s="268" t="s">
        <v>493</v>
      </c>
      <c r="AC687" s="257" t="s">
        <v>398</v>
      </c>
    </row>
    <row r="688" spans="1:29" ht="20.100000000000001" customHeight="1" x14ac:dyDescent="0.15">
      <c r="A688" s="783"/>
      <c r="B688" s="783"/>
      <c r="C688" s="783"/>
      <c r="D688" s="267"/>
      <c r="E688" s="267"/>
      <c r="F688" s="267"/>
      <c r="G688" s="359" t="s">
        <v>192</v>
      </c>
      <c r="H688" s="681">
        <v>204250</v>
      </c>
      <c r="I688" s="677" t="s">
        <v>22</v>
      </c>
      <c r="J688" s="678">
        <v>6</v>
      </c>
      <c r="K688" s="704"/>
      <c r="L688" s="704"/>
      <c r="M688" s="675" t="s">
        <v>24</v>
      </c>
      <c r="N688" s="343">
        <f>SUM(H688*J688)</f>
        <v>1225500</v>
      </c>
      <c r="O688" s="267">
        <v>1168724</v>
      </c>
      <c r="P688" s="276">
        <f>N688-O688</f>
        <v>56776</v>
      </c>
      <c r="Q688" s="267">
        <f>IF(AA688="국비100%",N688*100%,IF(AA688="시도비100%",N688*0%,IF(AA688="시군구비100%",N688*0%,IF(AA688="국비30%, 시도비70%",N688*30%,IF(AA688="국비50%, 시도비50%",N688*50%,IF(AA688="시도비50%, 시군구비50%",N688*0%,IF(AA688="국비30%, 시도비35%, 시군구비35%",N688*30%)))))))</f>
        <v>0</v>
      </c>
      <c r="R688" s="267">
        <f>IF(AA688="국비100%",N688*0%,IF(AA688="시도비100%",N688*100%,IF(AA688="시군구비100%",N688*0%,IF(AA688="국비30%, 시도비70%",N688*70%,IF(AA688="국비50%, 시도비50%",N688*50%,IF(AA688="시도비50%, 시군구비50%",N688*50%,IF(AA688="국비30%, 시도비35%, 시군구비35%",N688*35%)))))))</f>
        <v>1225500</v>
      </c>
      <c r="S688" s="267">
        <f>IF(AA688="국비100%",N688*0%,IF(AA688="시도비100%",N688*0%,IF(AA688="시군구비100%",N688*100%,IF(AA688="국비30%, 시도비70%",N688*0%,IF(AA688="국비50%, 시도비50%",N688*0%,IF(AA688="시도비50%, 시군구비50%",N688*50%,IF(AA688="국비30%, 시도비35%, 시군구비35%",N688*35%)))))))</f>
        <v>0</v>
      </c>
      <c r="T688" s="267">
        <f>IF(AA688="기타보조금",N688*100%,N688*0%)</f>
        <v>0</v>
      </c>
      <c r="U688" s="267">
        <f>SUM(Q688:T688)</f>
        <v>1225500</v>
      </c>
      <c r="V688" s="267">
        <f>IF(AA688="자부담",N688*100%,N688*0%)</f>
        <v>0</v>
      </c>
      <c r="W688" s="267">
        <f>IF(AA688="후원금",N688*100%,N688*0%)</f>
        <v>0</v>
      </c>
      <c r="X688" s="267">
        <f>IF(AA688="수익사업",N688*100%,N688*0%)</f>
        <v>0</v>
      </c>
      <c r="Y688" s="755">
        <f>SUM(U688:X688)</f>
        <v>1225500</v>
      </c>
      <c r="Z688" s="268" t="s">
        <v>301</v>
      </c>
      <c r="AA688" s="268" t="s">
        <v>412</v>
      </c>
      <c r="AB688" s="268" t="s">
        <v>493</v>
      </c>
      <c r="AC688" s="257" t="s">
        <v>641</v>
      </c>
    </row>
    <row r="689" spans="1:31" ht="20.100000000000001" customHeight="1" x14ac:dyDescent="0.15">
      <c r="A689" s="783"/>
      <c r="B689" s="783"/>
      <c r="C689" s="783"/>
      <c r="D689" s="267"/>
      <c r="E689" s="267"/>
      <c r="F689" s="267"/>
      <c r="G689" s="359"/>
      <c r="H689" s="343">
        <v>50000</v>
      </c>
      <c r="I689" s="630" t="s">
        <v>22</v>
      </c>
      <c r="J689" s="707">
        <v>3</v>
      </c>
      <c r="K689" s="630"/>
      <c r="L689" s="706"/>
      <c r="M689" s="705" t="s">
        <v>24</v>
      </c>
      <c r="N689" s="300">
        <f>SUM(H689*J689)</f>
        <v>150000</v>
      </c>
      <c r="O689" s="267">
        <v>30000</v>
      </c>
      <c r="P689" s="267">
        <f>N689-O689</f>
        <v>120000</v>
      </c>
      <c r="Q689" s="267"/>
      <c r="R689" s="267"/>
      <c r="S689" s="267"/>
      <c r="T689" s="267"/>
      <c r="U689" s="267"/>
      <c r="V689" s="267"/>
      <c r="W689" s="267"/>
      <c r="X689" s="267">
        <f>IF(AA689="수익사업",N689*100%,N689*0%)</f>
        <v>150000</v>
      </c>
      <c r="Y689" s="389">
        <f>SUM(U689:X689)</f>
        <v>150000</v>
      </c>
      <c r="Z689" s="268" t="s">
        <v>383</v>
      </c>
      <c r="AA689" s="268" t="s">
        <v>507</v>
      </c>
      <c r="AB689" s="268" t="s">
        <v>493</v>
      </c>
      <c r="AC689" s="257" t="s">
        <v>398</v>
      </c>
    </row>
    <row r="690" spans="1:31" ht="20.100000000000001" customHeight="1" x14ac:dyDescent="0.15">
      <c r="A690" s="783"/>
      <c r="B690" s="783"/>
      <c r="C690" s="783"/>
      <c r="D690" s="267"/>
      <c r="E690" s="267"/>
      <c r="F690" s="267"/>
      <c r="G690" s="359" t="s">
        <v>223</v>
      </c>
      <c r="H690" s="679">
        <v>173333</v>
      </c>
      <c r="I690" s="677" t="s">
        <v>22</v>
      </c>
      <c r="J690" s="678">
        <v>6</v>
      </c>
      <c r="K690" s="677"/>
      <c r="L690" s="704"/>
      <c r="M690" s="675" t="s">
        <v>24</v>
      </c>
      <c r="N690" s="358">
        <f>ROUNDUP(H690*J690,-1)</f>
        <v>1040000</v>
      </c>
      <c r="O690" s="267">
        <v>656210</v>
      </c>
      <c r="P690" s="276">
        <f>N690-O690</f>
        <v>383790</v>
      </c>
      <c r="Q690" s="267">
        <f>IF(AA690="국비100%",N690*100%,IF(AA690="시도비100%",N690*0%,IF(AA690="시군구비100%",N690*0%,IF(AA690="국비30%, 시도비70%",N690*30%,IF(AA690="국비50%, 시도비50%",N690*50%,IF(AA690="시도비50%, 시군구비50%",N690*0%,IF(AA690="국비30%, 시도비35%, 시군구비35%",N690*30%)))))))</f>
        <v>0</v>
      </c>
      <c r="R690" s="267">
        <f>IF(AA690="국비100%",N690*0%,IF(AA690="시도비100%",N690*100%,IF(AA690="시군구비100%",N690*0%,IF(AA690="국비30%, 시도비70%",N690*70%,IF(AA690="국비50%, 시도비50%",N690*50%,IF(AA690="시도비50%, 시군구비50%",N690*50%,IF(AA690="국비30%, 시도비35%, 시군구비35%",N690*35%)))))))</f>
        <v>1040000</v>
      </c>
      <c r="S690" s="267">
        <f>IF(AA690="국비100%",N690*0%,IF(AA690="시도비100%",N690*0%,IF(AA690="시군구비100%",N690*100%,IF(AA690="국비30%, 시도비70%",N690*0%,IF(AA690="국비50%, 시도비50%",N690*0%,IF(AA690="시도비50%, 시군구비50%",N690*50%,IF(AA690="국비30%, 시도비35%, 시군구비35%",N690*35%)))))))</f>
        <v>0</v>
      </c>
      <c r="T690" s="267">
        <f>IF(AA690="기타보조금",N690*100%,N690*0%)</f>
        <v>0</v>
      </c>
      <c r="U690" s="267">
        <f>SUM(Q690:T690)</f>
        <v>1040000</v>
      </c>
      <c r="V690" s="267">
        <f>IF(AA690="자부담",N690*100%,N690*0%)</f>
        <v>0</v>
      </c>
      <c r="W690" s="267">
        <f>IF(AA690="후원금",N690*100%,N690*0%)</f>
        <v>0</v>
      </c>
      <c r="X690" s="267">
        <f>IF(AA690="수익사업",N690*100%,N690*0%)</f>
        <v>0</v>
      </c>
      <c r="Y690" s="755">
        <f>SUM(U690:X690)</f>
        <v>1040000</v>
      </c>
      <c r="Z690" s="268" t="s">
        <v>301</v>
      </c>
      <c r="AA690" s="268" t="s">
        <v>412</v>
      </c>
      <c r="AB690" s="268" t="s">
        <v>493</v>
      </c>
      <c r="AC690" s="257" t="s">
        <v>641</v>
      </c>
    </row>
    <row r="691" spans="1:31" ht="20.100000000000001" customHeight="1" x14ac:dyDescent="0.15">
      <c r="A691" s="783"/>
      <c r="B691" s="783"/>
      <c r="C691" s="779" t="s">
        <v>658</v>
      </c>
      <c r="D691" s="293">
        <f>SUM(N692:N696)</f>
        <v>340000</v>
      </c>
      <c r="E691" s="293">
        <v>0</v>
      </c>
      <c r="F691" s="293">
        <f>SUM(D691-E691)</f>
        <v>340000</v>
      </c>
      <c r="G691" s="292"/>
      <c r="H691" s="290"/>
      <c r="I691" s="290"/>
      <c r="J691" s="290"/>
      <c r="K691" s="290"/>
      <c r="L691" s="290"/>
      <c r="M691" s="290"/>
      <c r="N691" s="289"/>
      <c r="O691" s="293">
        <f t="shared" ref="O691:Y691" si="260">SUM(O692:O696)</f>
        <v>204690</v>
      </c>
      <c r="P691" s="293">
        <f t="shared" si="260"/>
        <v>135310</v>
      </c>
      <c r="Q691" s="293">
        <f t="shared" si="260"/>
        <v>0</v>
      </c>
      <c r="R691" s="293">
        <f t="shared" si="260"/>
        <v>340000</v>
      </c>
      <c r="S691" s="293">
        <f t="shared" si="260"/>
        <v>0</v>
      </c>
      <c r="T691" s="293">
        <f t="shared" si="260"/>
        <v>0</v>
      </c>
      <c r="U691" s="293">
        <f t="shared" si="260"/>
        <v>340000</v>
      </c>
      <c r="V691" s="293">
        <f t="shared" si="260"/>
        <v>0</v>
      </c>
      <c r="W691" s="293">
        <f t="shared" si="260"/>
        <v>0</v>
      </c>
      <c r="X691" s="293">
        <f t="shared" si="260"/>
        <v>0</v>
      </c>
      <c r="Y691" s="293">
        <f t="shared" si="260"/>
        <v>340000</v>
      </c>
      <c r="Z691" s="287"/>
      <c r="AA691" s="287"/>
      <c r="AB691" s="287"/>
      <c r="AC691" s="627"/>
    </row>
    <row r="692" spans="1:31" ht="20.100000000000001" customHeight="1" x14ac:dyDescent="0.15">
      <c r="A692" s="783"/>
      <c r="B692" s="783"/>
      <c r="C692" s="783"/>
      <c r="D692" s="267"/>
      <c r="E692" s="267"/>
      <c r="F692" s="267"/>
      <c r="G692" s="156" t="s">
        <v>396</v>
      </c>
      <c r="H692" s="673"/>
      <c r="I692" s="672"/>
      <c r="J692" s="646"/>
      <c r="K692" s="672"/>
      <c r="L692" s="641"/>
      <c r="M692" s="621"/>
      <c r="N692" s="703"/>
      <c r="O692" s="277"/>
      <c r="P692" s="276"/>
      <c r="Q692" s="267"/>
      <c r="R692" s="267"/>
      <c r="S692" s="267"/>
      <c r="T692" s="267"/>
      <c r="U692" s="267"/>
      <c r="V692" s="267"/>
      <c r="W692" s="267"/>
      <c r="X692" s="267"/>
      <c r="Y692" s="755"/>
      <c r="Z692" s="268"/>
      <c r="AA692" s="268"/>
      <c r="AB692" s="268"/>
    </row>
    <row r="693" spans="1:31" ht="20.100000000000001" customHeight="1" x14ac:dyDescent="0.15">
      <c r="A693" s="783"/>
      <c r="B693" s="783"/>
      <c r="C693" s="783"/>
      <c r="D693" s="267"/>
      <c r="E693" s="267"/>
      <c r="F693" s="267"/>
      <c r="G693" s="156" t="s">
        <v>238</v>
      </c>
      <c r="H693" s="673">
        <v>10000</v>
      </c>
      <c r="I693" s="672" t="s">
        <v>22</v>
      </c>
      <c r="J693" s="641">
        <v>1</v>
      </c>
      <c r="K693" s="672"/>
      <c r="L693" s="641"/>
      <c r="M693" s="621" t="s">
        <v>24</v>
      </c>
      <c r="N693" s="217">
        <f>SUM(H693*J693)</f>
        <v>10000</v>
      </c>
      <c r="O693" s="267">
        <v>4200</v>
      </c>
      <c r="P693" s="276">
        <f>N693-O693</f>
        <v>5800</v>
      </c>
      <c r="Q693" s="267">
        <f>IF(AA693="국비100%",N693*100%,IF(AA693="시도비100%",N693*0%,IF(AA693="시군구비100%",N693*0%,IF(AA693="국비30%, 시도비70%",N693*30%,IF(AA693="국비50%, 시도비50%",N693*50%,IF(AA693="시도비50%, 시군구비50%",N693*0%,IF(AA693="국비30%, 시도비35%, 시군구비35%",N693*30%)))))))</f>
        <v>0</v>
      </c>
      <c r="R693" s="267">
        <f>IF(AA693="국비100%",N693*0%,IF(AA693="시도비100%",N693*100%,IF(AA693="시군구비100%",N693*0%,IF(AA693="국비30%, 시도비70%",N693*70%,IF(AA693="국비50%, 시도비50%",N693*50%,IF(AA693="시도비50%, 시군구비50%",N693*50%,IF(AA693="국비30%, 시도비35%, 시군구비35%",N693*35%)))))))</f>
        <v>10000</v>
      </c>
      <c r="S693" s="267">
        <f>IF(AA693="국비100%",N693*0%,IF(AA693="시도비100%",N693*0%,IF(AA693="시군구비100%",N693*100%,IF(AA693="국비30%, 시도비70%",N693*0%,IF(AA693="국비50%, 시도비50%",N693*0%,IF(AA693="시도비50%, 시군구비50%",N693*50%,IF(AA693="국비30%, 시도비35%, 시군구비35%",N693*35%)))))))</f>
        <v>0</v>
      </c>
      <c r="T693" s="267">
        <f>IF(AA693="기타보조금",N693*100%,N693*0%)</f>
        <v>0</v>
      </c>
      <c r="U693" s="267">
        <f>SUM(Q693:T693)</f>
        <v>10000</v>
      </c>
      <c r="V693" s="267">
        <f>IF(AA693="자부담",N693*100%,N693*0%)</f>
        <v>0</v>
      </c>
      <c r="W693" s="267">
        <f>IF(AA693="후원금",N693*100%,N693*0%)</f>
        <v>0</v>
      </c>
      <c r="X693" s="267">
        <f>IF(AA693="수익사업",N693*100%,N693*0%)</f>
        <v>0</v>
      </c>
      <c r="Y693" s="755">
        <f>SUM(U693:X693)</f>
        <v>10000</v>
      </c>
      <c r="Z693" s="268" t="s">
        <v>301</v>
      </c>
      <c r="AA693" s="268" t="s">
        <v>412</v>
      </c>
      <c r="AB693" s="268" t="s">
        <v>493</v>
      </c>
      <c r="AC693" s="257" t="s">
        <v>641</v>
      </c>
    </row>
    <row r="694" spans="1:31" ht="20.100000000000001" customHeight="1" x14ac:dyDescent="0.15">
      <c r="A694" s="783"/>
      <c r="B694" s="783"/>
      <c r="C694" s="783"/>
      <c r="D694" s="267"/>
      <c r="E694" s="267"/>
      <c r="F694" s="267"/>
      <c r="G694" s="156" t="s">
        <v>415</v>
      </c>
      <c r="H694" s="673">
        <v>402.85</v>
      </c>
      <c r="I694" s="672" t="s">
        <v>22</v>
      </c>
      <c r="J694" s="641">
        <v>7</v>
      </c>
      <c r="K694" s="672" t="s">
        <v>22</v>
      </c>
      <c r="L694" s="646">
        <v>100</v>
      </c>
      <c r="M694" s="621" t="s">
        <v>24</v>
      </c>
      <c r="N694" s="183">
        <f>ROUNDUP(H694*J694*L694,-1)</f>
        <v>282000</v>
      </c>
      <c r="O694" s="267">
        <v>190490</v>
      </c>
      <c r="P694" s="276">
        <f>N694-O694</f>
        <v>91510</v>
      </c>
      <c r="Q694" s="267">
        <f>IF(AA694="국비100%",N694*100%,IF(AA694="시도비100%",N694*0%,IF(AA694="시군구비100%",N694*0%,IF(AA694="국비30%, 시도비70%",N694*30%,IF(AA694="국비50%, 시도비50%",N694*50%,IF(AA694="시도비50%, 시군구비50%",N694*0%,IF(AA694="국비30%, 시도비35%, 시군구비35%",N694*30%)))))))</f>
        <v>0</v>
      </c>
      <c r="R694" s="267">
        <f>IF(AA694="국비100%",N694*0%,IF(AA694="시도비100%",N694*100%,IF(AA694="시군구비100%",N694*0%,IF(AA694="국비30%, 시도비70%",N694*70%,IF(AA694="국비50%, 시도비50%",N694*50%,IF(AA694="시도비50%, 시군구비50%",N694*50%,IF(AA694="국비30%, 시도비35%, 시군구비35%",N694*35%)))))))</f>
        <v>282000</v>
      </c>
      <c r="S694" s="267">
        <f>IF(AA694="국비100%",N694*0%,IF(AA694="시도비100%",N694*0%,IF(AA694="시군구비100%",N694*100%,IF(AA694="국비30%, 시도비70%",N694*0%,IF(AA694="국비50%, 시도비50%",N694*0%,IF(AA694="시도비50%, 시군구비50%",N694*50%,IF(AA694="국비30%, 시도비35%, 시군구비35%",N694*35%)))))))</f>
        <v>0</v>
      </c>
      <c r="T694" s="267">
        <f>IF(AA694="기타보조금",N694*100%,N694*0%)</f>
        <v>0</v>
      </c>
      <c r="U694" s="267">
        <f>SUM(Q694:T694)</f>
        <v>282000</v>
      </c>
      <c r="V694" s="267">
        <f>IF(AA694="자부담",N694*100%,N694*0%)</f>
        <v>0</v>
      </c>
      <c r="W694" s="267">
        <f>IF(AA694="후원금",N694*100%,N694*0%)</f>
        <v>0</v>
      </c>
      <c r="X694" s="267">
        <f>IF(AA694="수익사업",N694*100%,N694*0%)</f>
        <v>0</v>
      </c>
      <c r="Y694" s="755">
        <f>SUM(U694:X694)</f>
        <v>282000</v>
      </c>
      <c r="Z694" s="268" t="s">
        <v>301</v>
      </c>
      <c r="AA694" s="268" t="s">
        <v>412</v>
      </c>
      <c r="AB694" s="268" t="s">
        <v>493</v>
      </c>
      <c r="AC694" s="257" t="s">
        <v>641</v>
      </c>
    </row>
    <row r="695" spans="1:31" ht="20.100000000000001" customHeight="1" x14ac:dyDescent="0.15">
      <c r="A695" s="783"/>
      <c r="B695" s="783"/>
      <c r="C695" s="783"/>
      <c r="D695" s="267"/>
      <c r="E695" s="267"/>
      <c r="F695" s="267"/>
      <c r="G695" s="156" t="s">
        <v>239</v>
      </c>
      <c r="H695" s="673">
        <v>10000</v>
      </c>
      <c r="I695" s="672" t="s">
        <v>22</v>
      </c>
      <c r="J695" s="641">
        <v>2</v>
      </c>
      <c r="K695" s="672" t="s">
        <v>22</v>
      </c>
      <c r="L695" s="646">
        <v>1</v>
      </c>
      <c r="M695" s="621" t="s">
        <v>24</v>
      </c>
      <c r="N695" s="183">
        <f>SUM(H695*J695*L695)</f>
        <v>20000</v>
      </c>
      <c r="O695" s="267">
        <v>10000</v>
      </c>
      <c r="P695" s="276">
        <f>N695-O695</f>
        <v>10000</v>
      </c>
      <c r="Q695" s="267">
        <f>IF(AA695="국비100%",N695*100%,IF(AA695="시도비100%",N695*0%,IF(AA695="시군구비100%",N695*0%,IF(AA695="국비30%, 시도비70%",N695*30%,IF(AA695="국비50%, 시도비50%",N695*50%,IF(AA695="시도비50%, 시군구비50%",N695*0%,IF(AA695="국비30%, 시도비35%, 시군구비35%",N695*30%)))))))</f>
        <v>0</v>
      </c>
      <c r="R695" s="267">
        <f>IF(AA695="국비100%",N695*0%,IF(AA695="시도비100%",N695*100%,IF(AA695="시군구비100%",N695*0%,IF(AA695="국비30%, 시도비70%",N695*70%,IF(AA695="국비50%, 시도비50%",N695*50%,IF(AA695="시도비50%, 시군구비50%",N695*50%,IF(AA695="국비30%, 시도비35%, 시군구비35%",N695*35%)))))))</f>
        <v>20000</v>
      </c>
      <c r="S695" s="267">
        <f>IF(AA695="국비100%",N695*0%,IF(AA695="시도비100%",N695*0%,IF(AA695="시군구비100%",N695*100%,IF(AA695="국비30%, 시도비70%",N695*0%,IF(AA695="국비50%, 시도비50%",N695*0%,IF(AA695="시도비50%, 시군구비50%",N695*50%,IF(AA695="국비30%, 시도비35%, 시군구비35%",N695*35%)))))))</f>
        <v>0</v>
      </c>
      <c r="T695" s="267">
        <f>IF(AA695="기타보조금",N695*100%,N695*0%)</f>
        <v>0</v>
      </c>
      <c r="U695" s="267">
        <f>SUM(Q695:T695)</f>
        <v>20000</v>
      </c>
      <c r="V695" s="267">
        <f>IF(AA695="자부담",N695*100%,N695*0%)</f>
        <v>0</v>
      </c>
      <c r="W695" s="267">
        <f>IF(AA695="후원금",N695*100%,N695*0%)</f>
        <v>0</v>
      </c>
      <c r="X695" s="267">
        <f>IF(AA695="수익사업",N695*100%,N695*0%)</f>
        <v>0</v>
      </c>
      <c r="Y695" s="755">
        <f>SUM(U695:X695)</f>
        <v>20000</v>
      </c>
      <c r="Z695" s="268" t="s">
        <v>301</v>
      </c>
      <c r="AA695" s="268" t="s">
        <v>412</v>
      </c>
      <c r="AB695" s="268" t="s">
        <v>493</v>
      </c>
      <c r="AC695" s="257" t="s">
        <v>641</v>
      </c>
    </row>
    <row r="696" spans="1:31" ht="20.100000000000001" customHeight="1" x14ac:dyDescent="0.15">
      <c r="A696" s="783"/>
      <c r="B696" s="783"/>
      <c r="C696" s="783"/>
      <c r="D696" s="267"/>
      <c r="E696" s="267"/>
      <c r="F696" s="267"/>
      <c r="G696" s="351" t="s">
        <v>186</v>
      </c>
      <c r="H696" s="134">
        <v>28000</v>
      </c>
      <c r="I696" s="350" t="s">
        <v>22</v>
      </c>
      <c r="J696" s="349">
        <v>1</v>
      </c>
      <c r="K696" s="350" t="s">
        <v>22</v>
      </c>
      <c r="L696" s="357">
        <v>1</v>
      </c>
      <c r="M696" s="248" t="s">
        <v>24</v>
      </c>
      <c r="N696" s="356">
        <f>SUM(H696*J696*L696)</f>
        <v>28000</v>
      </c>
      <c r="O696" s="320"/>
      <c r="P696" s="355">
        <f>N696-O696</f>
        <v>28000</v>
      </c>
      <c r="Q696" s="320">
        <f>IF(AA696="국비100%",N696*100%,IF(AA696="시도비100%",N696*0%,IF(AA696="시군구비100%",N696*0%,IF(AA696="국비30%, 시도비70%",N696*30%,IF(AA696="국비50%, 시도비50%",N696*50%,IF(AA696="시도비50%, 시군구비50%",N696*0%,IF(AA696="국비30%, 시도비35%, 시군구비35%",N696*30%)))))))</f>
        <v>0</v>
      </c>
      <c r="R696" s="320">
        <f>IF(AA696="국비100%",N696*0%,IF(AA696="시도비100%",N696*100%,IF(AA696="시군구비100%",N696*0%,IF(AA696="국비30%, 시도비70%",N696*70%,IF(AA696="국비50%, 시도비50%",N696*50%,IF(AA696="시도비50%, 시군구비50%",N696*50%,IF(AA696="국비30%, 시도비35%, 시군구비35%",N696*35%)))))))</f>
        <v>28000</v>
      </c>
      <c r="S696" s="320">
        <f>IF(AA696="국비100%",N696*0%,IF(AA696="시도비100%",N696*0%,IF(AA696="시군구비100%",N696*100%,IF(AA696="국비30%, 시도비70%",N696*0%,IF(AA696="국비50%, 시도비50%",N696*0%,IF(AA696="시도비50%, 시군구비50%",N696*50%,IF(AA696="국비30%, 시도비35%, 시군구비35%",N696*35%)))))))</f>
        <v>0</v>
      </c>
      <c r="T696" s="320">
        <f>IF(AA696="기타보조금",N696*100%,N696*0%)</f>
        <v>0</v>
      </c>
      <c r="U696" s="320">
        <f>SUM(Q696:T696)</f>
        <v>28000</v>
      </c>
      <c r="V696" s="320">
        <f>IF(AA696="자부담",N696*100%,N696*0%)</f>
        <v>0</v>
      </c>
      <c r="W696" s="320">
        <f>IF(AA696="후원금",N696*100%,N696*0%)</f>
        <v>0</v>
      </c>
      <c r="X696" s="320">
        <f>IF(AA696="수익사업",N696*100%,N696*0%)</f>
        <v>0</v>
      </c>
      <c r="Y696" s="757">
        <f>SUM(U696:X696)</f>
        <v>28000</v>
      </c>
      <c r="Z696" s="264" t="s">
        <v>301</v>
      </c>
      <c r="AA696" s="264" t="s">
        <v>412</v>
      </c>
      <c r="AB696" s="264" t="s">
        <v>493</v>
      </c>
      <c r="AC696" s="257" t="s">
        <v>641</v>
      </c>
    </row>
    <row r="697" spans="1:31" ht="20.100000000000001" customHeight="1" x14ac:dyDescent="0.15">
      <c r="A697" s="783"/>
      <c r="B697" s="779" t="s">
        <v>657</v>
      </c>
      <c r="C697" s="113" t="s">
        <v>11</v>
      </c>
      <c r="D697" s="293">
        <f>SUM(D698+D724)</f>
        <v>12000000</v>
      </c>
      <c r="E697" s="293">
        <f>SUM(E698+E724)</f>
        <v>18400000</v>
      </c>
      <c r="F697" s="293">
        <f>SUM(F698+F724)</f>
        <v>-6400000</v>
      </c>
      <c r="G697" s="292"/>
      <c r="H697" s="290"/>
      <c r="I697" s="290"/>
      <c r="J697" s="290"/>
      <c r="K697" s="290"/>
      <c r="L697" s="290"/>
      <c r="M697" s="290"/>
      <c r="N697" s="289"/>
      <c r="O697" s="293">
        <f t="shared" ref="O697:Y697" si="261">SUM(O698+O724)</f>
        <v>8664700</v>
      </c>
      <c r="P697" s="293">
        <f t="shared" si="261"/>
        <v>3335300</v>
      </c>
      <c r="Q697" s="293">
        <f t="shared" si="261"/>
        <v>0</v>
      </c>
      <c r="R697" s="293">
        <f t="shared" si="261"/>
        <v>12000000</v>
      </c>
      <c r="S697" s="293">
        <f t="shared" si="261"/>
        <v>0</v>
      </c>
      <c r="T697" s="293">
        <f t="shared" si="261"/>
        <v>0</v>
      </c>
      <c r="U697" s="293">
        <f t="shared" si="261"/>
        <v>12000000</v>
      </c>
      <c r="V697" s="293">
        <f t="shared" si="261"/>
        <v>0</v>
      </c>
      <c r="W697" s="293">
        <f t="shared" si="261"/>
        <v>0</v>
      </c>
      <c r="X697" s="293">
        <f t="shared" si="261"/>
        <v>0</v>
      </c>
      <c r="Y697" s="293">
        <f t="shared" si="261"/>
        <v>12000000</v>
      </c>
      <c r="Z697" s="287"/>
      <c r="AA697" s="287"/>
      <c r="AB697" s="287"/>
      <c r="AC697" s="627"/>
    </row>
    <row r="698" spans="1:31" ht="20.100000000000001" customHeight="1" x14ac:dyDescent="0.15">
      <c r="A698" s="783"/>
      <c r="B698" s="784"/>
      <c r="C698" s="779" t="s">
        <v>656</v>
      </c>
      <c r="D698" s="293">
        <f>SUM(N699:N723)</f>
        <v>11233670</v>
      </c>
      <c r="E698" s="293">
        <v>18400000</v>
      </c>
      <c r="F698" s="293">
        <f>SUM(D698-E698)</f>
        <v>-7166330</v>
      </c>
      <c r="G698" s="292"/>
      <c r="H698" s="290"/>
      <c r="I698" s="290"/>
      <c r="J698" s="290"/>
      <c r="K698" s="290"/>
      <c r="L698" s="290"/>
      <c r="M698" s="290"/>
      <c r="N698" s="289"/>
      <c r="O698" s="293">
        <f t="shared" ref="O698:Y698" si="262">SUM(O699:O723)</f>
        <v>8191570</v>
      </c>
      <c r="P698" s="293">
        <f t="shared" si="262"/>
        <v>3042100</v>
      </c>
      <c r="Q698" s="293">
        <f t="shared" si="262"/>
        <v>0</v>
      </c>
      <c r="R698" s="293">
        <f t="shared" si="262"/>
        <v>11233670</v>
      </c>
      <c r="S698" s="293">
        <f t="shared" si="262"/>
        <v>0</v>
      </c>
      <c r="T698" s="293">
        <f t="shared" si="262"/>
        <v>0</v>
      </c>
      <c r="U698" s="293">
        <f t="shared" si="262"/>
        <v>11233670</v>
      </c>
      <c r="V698" s="293">
        <f t="shared" si="262"/>
        <v>0</v>
      </c>
      <c r="W698" s="293">
        <f t="shared" si="262"/>
        <v>0</v>
      </c>
      <c r="X698" s="293">
        <f t="shared" si="262"/>
        <v>0</v>
      </c>
      <c r="Y698" s="293">
        <f t="shared" si="262"/>
        <v>11233670</v>
      </c>
      <c r="Z698" s="287"/>
      <c r="AA698" s="287"/>
      <c r="AB698" s="287"/>
      <c r="AC698" s="627"/>
    </row>
    <row r="699" spans="1:31" ht="20.100000000000001" customHeight="1" x14ac:dyDescent="0.15">
      <c r="A699" s="783"/>
      <c r="B699" s="783"/>
      <c r="C699" s="783"/>
      <c r="D699" s="267"/>
      <c r="E699" s="267"/>
      <c r="F699" s="267"/>
      <c r="G699" s="691" t="s">
        <v>4</v>
      </c>
      <c r="H699" s="702"/>
      <c r="I699" s="688"/>
      <c r="J699" s="689"/>
      <c r="K699" s="688"/>
      <c r="L699" s="701"/>
      <c r="M699" s="686"/>
      <c r="N699" s="700"/>
      <c r="O699" s="684"/>
      <c r="P699" s="352"/>
      <c r="Q699" s="286"/>
      <c r="R699" s="286"/>
      <c r="S699" s="286"/>
      <c r="T699" s="286"/>
      <c r="U699" s="286"/>
      <c r="V699" s="286"/>
      <c r="W699" s="286"/>
      <c r="X699" s="286"/>
      <c r="Y699" s="756"/>
      <c r="Z699" s="312"/>
      <c r="AA699" s="312"/>
      <c r="AB699" s="312"/>
      <c r="AC699" s="347"/>
      <c r="AD699" s="347"/>
      <c r="AE699" s="347"/>
    </row>
    <row r="700" spans="1:31" ht="20.100000000000001" customHeight="1" x14ac:dyDescent="0.15">
      <c r="A700" s="783"/>
      <c r="B700" s="783"/>
      <c r="C700" s="783"/>
      <c r="D700" s="267"/>
      <c r="E700" s="267"/>
      <c r="F700" s="267"/>
      <c r="G700" s="359" t="s">
        <v>221</v>
      </c>
      <c r="H700" s="679"/>
      <c r="I700" s="677"/>
      <c r="J700" s="678"/>
      <c r="K700" s="677"/>
      <c r="L700" s="676"/>
      <c r="M700" s="675"/>
      <c r="N700" s="358"/>
      <c r="O700" s="674"/>
      <c r="P700" s="276"/>
      <c r="Q700" s="267"/>
      <c r="R700" s="267"/>
      <c r="S700" s="267"/>
      <c r="T700" s="267"/>
      <c r="U700" s="267"/>
      <c r="V700" s="267"/>
      <c r="W700" s="267"/>
      <c r="X700" s="267"/>
      <c r="Y700" s="755"/>
      <c r="Z700" s="268"/>
      <c r="AA700" s="268"/>
      <c r="AB700" s="268"/>
      <c r="AC700" s="347"/>
      <c r="AD700" s="347"/>
      <c r="AE700" s="347"/>
    </row>
    <row r="701" spans="1:31" ht="20.100000000000001" customHeight="1" x14ac:dyDescent="0.15">
      <c r="A701" s="783"/>
      <c r="B701" s="783"/>
      <c r="C701" s="783"/>
      <c r="D701" s="267"/>
      <c r="E701" s="267"/>
      <c r="F701" s="267"/>
      <c r="G701" s="359" t="s">
        <v>392</v>
      </c>
      <c r="H701" s="681">
        <v>150000</v>
      </c>
      <c r="I701" s="677" t="s">
        <v>22</v>
      </c>
      <c r="J701" s="678">
        <v>5</v>
      </c>
      <c r="K701" s="677" t="s">
        <v>22</v>
      </c>
      <c r="L701" s="676">
        <v>4</v>
      </c>
      <c r="M701" s="675" t="s">
        <v>24</v>
      </c>
      <c r="N701" s="358">
        <f>SUM(H701*J701*L701)</f>
        <v>3000000</v>
      </c>
      <c r="O701" s="674">
        <v>3000000</v>
      </c>
      <c r="P701" s="276">
        <f>N701-O701</f>
        <v>0</v>
      </c>
      <c r="Q701" s="267">
        <f>IF(AA701="국비100%",N701*100%,IF(AA701="시도비100%",N701*0%,IF(AA701="시군구비100%",N701*0%,IF(AA701="국비30%, 시도비70%",N701*30%,IF(AA701="국비50%, 시도비50%",N701*50%,IF(AA701="시도비50%, 시군구비50%",N701*0%,IF(AA701="국비30%, 시도비35%, 시군구비35%",N701*30%)))))))</f>
        <v>0</v>
      </c>
      <c r="R701" s="267">
        <f>IF(AA701="국비100%",N701*0%,IF(AA701="시도비100%",N701*100%,IF(AA701="시군구비100%",N701*0%,IF(AA701="국비30%, 시도비70%",N701*70%,IF(AA701="국비50%, 시도비50%",N701*50%,IF(AA701="시도비50%, 시군구비50%",N701*50%,IF(AA701="국비30%, 시도비35%, 시군구비35%",N701*35%)))))))</f>
        <v>3000000</v>
      </c>
      <c r="S701" s="267">
        <f>IF(AA701="국비100%",N701*0%,IF(AA701="시도비100%",N701*0%,IF(AA701="시군구비100%",N701*100%,IF(AA701="국비30%, 시도비70%",N701*0%,IF(AA701="국비50%, 시도비50%",N701*0%,IF(AA701="시도비50%, 시군구비50%",N701*50%,IF(AA701="국비30%, 시도비35%, 시군구비35%",N701*35%)))))))</f>
        <v>0</v>
      </c>
      <c r="T701" s="267">
        <f>IF(AA701="기타보조금",N701*100%,N701*0%)</f>
        <v>0</v>
      </c>
      <c r="U701" s="267">
        <f>SUM(Q701:T701)</f>
        <v>3000000</v>
      </c>
      <c r="V701" s="267">
        <f>IF(AA701="자부담",N701*100%,N701*0%)</f>
        <v>0</v>
      </c>
      <c r="W701" s="267">
        <f>IF(AA701="후원금",N701*100%,N701*0%)</f>
        <v>0</v>
      </c>
      <c r="X701" s="267">
        <f>IF(AA701="수익사업",N701*100%,N701*0%)</f>
        <v>0</v>
      </c>
      <c r="Y701" s="755">
        <f>SUM(U701:X701)</f>
        <v>3000000</v>
      </c>
      <c r="Z701" s="268" t="s">
        <v>241</v>
      </c>
      <c r="AA701" s="268" t="s">
        <v>412</v>
      </c>
      <c r="AB701" s="268" t="s">
        <v>493</v>
      </c>
      <c r="AC701" s="257" t="s">
        <v>642</v>
      </c>
      <c r="AD701" s="347"/>
      <c r="AE701" s="347"/>
    </row>
    <row r="702" spans="1:31" ht="20.100000000000001" customHeight="1" x14ac:dyDescent="0.15">
      <c r="A702" s="783"/>
      <c r="B702" s="783"/>
      <c r="C702" s="783"/>
      <c r="D702" s="267"/>
      <c r="E702" s="267"/>
      <c r="F702" s="267"/>
      <c r="G702" s="359" t="s">
        <v>402</v>
      </c>
      <c r="H702" s="681">
        <v>7777</v>
      </c>
      <c r="I702" s="677" t="s">
        <v>22</v>
      </c>
      <c r="J702" s="678">
        <v>10</v>
      </c>
      <c r="K702" s="677"/>
      <c r="L702" s="676"/>
      <c r="M702" s="675" t="s">
        <v>24</v>
      </c>
      <c r="N702" s="358">
        <f>SUM(H702*J702)</f>
        <v>77770</v>
      </c>
      <c r="O702" s="674">
        <v>77770</v>
      </c>
      <c r="P702" s="276">
        <f>N702-O702</f>
        <v>0</v>
      </c>
      <c r="Q702" s="267">
        <f>IF(AA702="국비100%",N702*100%,IF(AA702="시도비100%",N702*0%,IF(AA702="시군구비100%",N702*0%,IF(AA702="국비30%, 시도비70%",N702*30%,IF(AA702="국비50%, 시도비50%",N702*50%,IF(AA702="시도비50%, 시군구비50%",N702*0%,IF(AA702="국비30%, 시도비35%, 시군구비35%",N702*30%)))))))</f>
        <v>0</v>
      </c>
      <c r="R702" s="267">
        <f>IF(AA702="국비100%",N702*0%,IF(AA702="시도비100%",N702*100%,IF(AA702="시군구비100%",N702*0%,IF(AA702="국비30%, 시도비70%",N702*70%,IF(AA702="국비50%, 시도비50%",N702*50%,IF(AA702="시도비50%, 시군구비50%",N702*50%,IF(AA702="국비30%, 시도비35%, 시군구비35%",N702*35%)))))))</f>
        <v>77770</v>
      </c>
      <c r="S702" s="267">
        <f>IF(AA702="국비100%",N702*0%,IF(AA702="시도비100%",N702*0%,IF(AA702="시군구비100%",N702*100%,IF(AA702="국비30%, 시도비70%",N702*0%,IF(AA702="국비50%, 시도비50%",N702*0%,IF(AA702="시도비50%, 시군구비50%",N702*50%,IF(AA702="국비30%, 시도비35%, 시군구비35%",N702*35%)))))))</f>
        <v>0</v>
      </c>
      <c r="T702" s="267">
        <f>IF(AA702="기타보조금",N702*100%,N702*0%)</f>
        <v>0</v>
      </c>
      <c r="U702" s="267">
        <f>SUM(Q702:T702)</f>
        <v>77770</v>
      </c>
      <c r="V702" s="267">
        <f>IF(AA702="자부담",N702*100%,N702*0%)</f>
        <v>0</v>
      </c>
      <c r="W702" s="267">
        <f>IF(AA702="후원금",N702*100%,N702*0%)</f>
        <v>0</v>
      </c>
      <c r="X702" s="267">
        <f>IF(AA702="수익사업",N702*100%,N702*0%)</f>
        <v>0</v>
      </c>
      <c r="Y702" s="755">
        <f>SUM(U702:X702)</f>
        <v>77770</v>
      </c>
      <c r="Z702" s="268" t="s">
        <v>241</v>
      </c>
      <c r="AA702" s="268" t="s">
        <v>412</v>
      </c>
      <c r="AB702" s="268" t="s">
        <v>493</v>
      </c>
      <c r="AC702" s="257" t="s">
        <v>642</v>
      </c>
      <c r="AD702" s="347"/>
      <c r="AE702" s="347"/>
    </row>
    <row r="703" spans="1:31" ht="20.100000000000001" customHeight="1" x14ac:dyDescent="0.15">
      <c r="A703" s="783"/>
      <c r="B703" s="783"/>
      <c r="C703" s="783"/>
      <c r="D703" s="267"/>
      <c r="E703" s="267"/>
      <c r="F703" s="267"/>
      <c r="G703" s="359" t="s">
        <v>207</v>
      </c>
      <c r="H703" s="681"/>
      <c r="I703" s="677"/>
      <c r="J703" s="678"/>
      <c r="K703" s="677"/>
      <c r="L703" s="676"/>
      <c r="M703" s="675"/>
      <c r="N703" s="358"/>
      <c r="O703" s="674"/>
      <c r="P703" s="276"/>
      <c r="Q703" s="267"/>
      <c r="R703" s="267"/>
      <c r="S703" s="267"/>
      <c r="T703" s="267"/>
      <c r="U703" s="267"/>
      <c r="V703" s="267"/>
      <c r="W703" s="267"/>
      <c r="X703" s="267"/>
      <c r="Y703" s="755"/>
      <c r="Z703" s="268"/>
      <c r="AA703" s="268"/>
      <c r="AB703" s="268"/>
      <c r="AC703" s="347"/>
      <c r="AD703" s="347"/>
      <c r="AE703" s="347"/>
    </row>
    <row r="704" spans="1:31" ht="20.100000000000001" customHeight="1" x14ac:dyDescent="0.15">
      <c r="A704" s="783"/>
      <c r="B704" s="783"/>
      <c r="C704" s="783"/>
      <c r="D704" s="267"/>
      <c r="E704" s="267"/>
      <c r="F704" s="267"/>
      <c r="G704" s="359" t="s">
        <v>594</v>
      </c>
      <c r="H704" s="679"/>
      <c r="I704" s="677"/>
      <c r="J704" s="678"/>
      <c r="K704" s="677"/>
      <c r="L704" s="683"/>
      <c r="M704" s="675"/>
      <c r="N704" s="682"/>
      <c r="O704" s="674"/>
      <c r="P704" s="276"/>
      <c r="Q704" s="267"/>
      <c r="R704" s="267"/>
      <c r="S704" s="267"/>
      <c r="T704" s="267"/>
      <c r="U704" s="267"/>
      <c r="V704" s="267"/>
      <c r="W704" s="267"/>
      <c r="X704" s="267"/>
      <c r="Y704" s="755"/>
      <c r="Z704" s="268"/>
      <c r="AA704" s="268"/>
      <c r="AB704" s="268"/>
      <c r="AC704" s="347"/>
      <c r="AD704" s="347"/>
      <c r="AE704" s="347"/>
    </row>
    <row r="705" spans="1:31" ht="20.100000000000001" customHeight="1" x14ac:dyDescent="0.15">
      <c r="A705" s="785"/>
      <c r="B705" s="785"/>
      <c r="C705" s="785"/>
      <c r="D705" s="320"/>
      <c r="E705" s="320"/>
      <c r="F705" s="320"/>
      <c r="G705" s="699" t="s">
        <v>392</v>
      </c>
      <c r="H705" s="698">
        <v>250000</v>
      </c>
      <c r="I705" s="696" t="s">
        <v>22</v>
      </c>
      <c r="J705" s="697">
        <v>5</v>
      </c>
      <c r="K705" s="696" t="s">
        <v>22</v>
      </c>
      <c r="L705" s="695">
        <v>1</v>
      </c>
      <c r="M705" s="694" t="s">
        <v>24</v>
      </c>
      <c r="N705" s="693">
        <f>SUM(H705*J705*L705)</f>
        <v>1250000</v>
      </c>
      <c r="O705" s="692">
        <v>750000</v>
      </c>
      <c r="P705" s="355">
        <f>N705-O705</f>
        <v>500000</v>
      </c>
      <c r="Q705" s="320">
        <f>IF(AA705="국비100%",N705*100%,IF(AA705="시도비100%",N705*0%,IF(AA705="시군구비100%",N705*0%,IF(AA705="국비30%, 시도비70%",N705*30%,IF(AA705="국비50%, 시도비50%",N705*50%,IF(AA705="시도비50%, 시군구비50%",N705*0%,IF(AA705="국비30%, 시도비35%, 시군구비35%",N705*30%)))))))</f>
        <v>0</v>
      </c>
      <c r="R705" s="320">
        <f>IF(AA705="국비100%",N705*0%,IF(AA705="시도비100%",N705*100%,IF(AA705="시군구비100%",N705*0%,IF(AA705="국비30%, 시도비70%",N705*70%,IF(AA705="국비50%, 시도비50%",N705*50%,IF(AA705="시도비50%, 시군구비50%",N705*50%,IF(AA705="국비30%, 시도비35%, 시군구비35%",N705*35%)))))))</f>
        <v>1250000</v>
      </c>
      <c r="S705" s="320">
        <f>IF(AA705="국비100%",N705*0%,IF(AA705="시도비100%",N705*0%,IF(AA705="시군구비100%",N705*100%,IF(AA705="국비30%, 시도비70%",N705*0%,IF(AA705="국비50%, 시도비50%",N705*0%,IF(AA705="시도비50%, 시군구비50%",N705*50%,IF(AA705="국비30%, 시도비35%, 시군구비35%",N705*35%)))))))</f>
        <v>0</v>
      </c>
      <c r="T705" s="320">
        <f>IF(AA705="기타보조금",N705*100%,N705*0%)</f>
        <v>0</v>
      </c>
      <c r="U705" s="320">
        <f>SUM(Q705:T705)</f>
        <v>1250000</v>
      </c>
      <c r="V705" s="320">
        <f>IF(AA705="자부담",N705*100%,N705*0%)</f>
        <v>0</v>
      </c>
      <c r="W705" s="320">
        <f>IF(AA705="후원금",N705*100%,N705*0%)</f>
        <v>0</v>
      </c>
      <c r="X705" s="320">
        <f>IF(AA705="수익사업",N705*100%,N705*0%)</f>
        <v>0</v>
      </c>
      <c r="Y705" s="755">
        <f>SUM(U705:X705)</f>
        <v>1250000</v>
      </c>
      <c r="Z705" s="268" t="s">
        <v>241</v>
      </c>
      <c r="AA705" s="268" t="s">
        <v>412</v>
      </c>
      <c r="AB705" s="268" t="s">
        <v>493</v>
      </c>
      <c r="AC705" s="257" t="s">
        <v>642</v>
      </c>
      <c r="AD705" s="347"/>
      <c r="AE705" s="347"/>
    </row>
    <row r="706" spans="1:31" ht="20.100000000000001" customHeight="1" x14ac:dyDescent="0.15">
      <c r="A706" s="784"/>
      <c r="B706" s="784"/>
      <c r="C706" s="784"/>
      <c r="D706" s="286"/>
      <c r="E706" s="286"/>
      <c r="F706" s="286"/>
      <c r="G706" s="691" t="s">
        <v>252</v>
      </c>
      <c r="H706" s="690">
        <v>8812</v>
      </c>
      <c r="I706" s="688" t="s">
        <v>22</v>
      </c>
      <c r="J706" s="689">
        <v>3</v>
      </c>
      <c r="K706" s="688" t="s">
        <v>22</v>
      </c>
      <c r="L706" s="687">
        <v>11</v>
      </c>
      <c r="M706" s="686" t="s">
        <v>24</v>
      </c>
      <c r="N706" s="685">
        <f>ROUNDUP(H706*J706*L706,-1)</f>
        <v>290800</v>
      </c>
      <c r="O706" s="684">
        <v>115900</v>
      </c>
      <c r="P706" s="352">
        <f>N706-O706</f>
        <v>174900</v>
      </c>
      <c r="Q706" s="286">
        <f>IF(AA706="국비100%",N706*100%,IF(AA706="시도비100%",N706*0%,IF(AA706="시군구비100%",N706*0%,IF(AA706="국비30%, 시도비70%",N706*30%,IF(AA706="국비50%, 시도비50%",N706*50%,IF(AA706="시도비50%, 시군구비50%",N706*0%,IF(AA706="국비30%, 시도비35%, 시군구비35%",N706*30%)))))))</f>
        <v>0</v>
      </c>
      <c r="R706" s="286">
        <f>IF(AA706="국비100%",N706*0%,IF(AA706="시도비100%",N706*100%,IF(AA706="시군구비100%",N706*0%,IF(AA706="국비30%, 시도비70%",N706*70%,IF(AA706="국비50%, 시도비50%",N706*50%,IF(AA706="시도비50%, 시군구비50%",N706*50%,IF(AA706="국비30%, 시도비35%, 시군구비35%",N706*35%)))))))</f>
        <v>290800</v>
      </c>
      <c r="S706" s="286">
        <f>IF(AA706="국비100%",N706*0%,IF(AA706="시도비100%",N706*0%,IF(AA706="시군구비100%",N706*100%,IF(AA706="국비30%, 시도비70%",N706*0%,IF(AA706="국비50%, 시도비50%",N706*0%,IF(AA706="시도비50%, 시군구비50%",N706*50%,IF(AA706="국비30%, 시도비35%, 시군구비35%",N706*35%)))))))</f>
        <v>0</v>
      </c>
      <c r="T706" s="286">
        <f>IF(AA706="기타보조금",N706*100%,N706*0%)</f>
        <v>0</v>
      </c>
      <c r="U706" s="286">
        <f>SUM(Q706:T706)</f>
        <v>290800</v>
      </c>
      <c r="V706" s="286">
        <f>IF(AA706="자부담",N706*100%,N706*0%)</f>
        <v>0</v>
      </c>
      <c r="W706" s="286">
        <f>IF(AA706="후원금",N706*100%,N706*0%)</f>
        <v>0</v>
      </c>
      <c r="X706" s="286">
        <f>IF(AA706="수익사업",N706*100%,N706*0%)</f>
        <v>0</v>
      </c>
      <c r="Y706" s="755">
        <f>SUM(U706:X706)</f>
        <v>290800</v>
      </c>
      <c r="Z706" s="268" t="s">
        <v>241</v>
      </c>
      <c r="AA706" s="268" t="s">
        <v>412</v>
      </c>
      <c r="AB706" s="268" t="s">
        <v>493</v>
      </c>
      <c r="AC706" s="257" t="s">
        <v>642</v>
      </c>
      <c r="AD706" s="347"/>
      <c r="AE706" s="347"/>
    </row>
    <row r="707" spans="1:31" ht="20.100000000000001" customHeight="1" x14ac:dyDescent="0.15">
      <c r="A707" s="783"/>
      <c r="B707" s="783"/>
      <c r="C707" s="783"/>
      <c r="D707" s="267"/>
      <c r="E707" s="267"/>
      <c r="F707" s="267"/>
      <c r="G707" s="359" t="s">
        <v>257</v>
      </c>
      <c r="H707" s="681">
        <v>3600</v>
      </c>
      <c r="I707" s="677" t="s">
        <v>22</v>
      </c>
      <c r="J707" s="678">
        <v>1</v>
      </c>
      <c r="K707" s="677" t="s">
        <v>22</v>
      </c>
      <c r="L707" s="676">
        <v>10</v>
      </c>
      <c r="M707" s="675" t="s">
        <v>24</v>
      </c>
      <c r="N707" s="358">
        <f>SUM(H707*J707*L707)</f>
        <v>36000</v>
      </c>
      <c r="O707" s="674">
        <v>36000</v>
      </c>
      <c r="P707" s="276">
        <f>N707-O707</f>
        <v>0</v>
      </c>
      <c r="Q707" s="267">
        <f>IF(AA707="국비100%",N707*100%,IF(AA707="시도비100%",N707*0%,IF(AA707="시군구비100%",N707*0%,IF(AA707="국비30%, 시도비70%",N707*30%,IF(AA707="국비50%, 시도비50%",N707*50%,IF(AA707="시도비50%, 시군구비50%",N707*0%,IF(AA707="국비30%, 시도비35%, 시군구비35%",N707*30%)))))))</f>
        <v>0</v>
      </c>
      <c r="R707" s="267">
        <f>IF(AA707="국비100%",N707*0%,IF(AA707="시도비100%",N707*100%,IF(AA707="시군구비100%",N707*0%,IF(AA707="국비30%, 시도비70%",N707*70%,IF(AA707="국비50%, 시도비50%",N707*50%,IF(AA707="시도비50%, 시군구비50%",N707*50%,IF(AA707="국비30%, 시도비35%, 시군구비35%",N707*35%)))))))</f>
        <v>36000</v>
      </c>
      <c r="S707" s="267">
        <f>IF(AA707="국비100%",N707*0%,IF(AA707="시도비100%",N707*0%,IF(AA707="시군구비100%",N707*100%,IF(AA707="국비30%, 시도비70%",N707*0%,IF(AA707="국비50%, 시도비50%",N707*0%,IF(AA707="시도비50%, 시군구비50%",N707*50%,IF(AA707="국비30%, 시도비35%, 시군구비35%",N707*35%)))))))</f>
        <v>0</v>
      </c>
      <c r="T707" s="267">
        <f>IF(AA707="기타보조금",N707*100%,N707*0%)</f>
        <v>0</v>
      </c>
      <c r="U707" s="267">
        <f>SUM(Q707:T707)</f>
        <v>36000</v>
      </c>
      <c r="V707" s="267">
        <f>IF(AA707="자부담",N707*100%,N707*0%)</f>
        <v>0</v>
      </c>
      <c r="W707" s="267">
        <f>IF(AA707="후원금",N707*100%,N707*0%)</f>
        <v>0</v>
      </c>
      <c r="X707" s="267">
        <f>IF(AA707="수익사업",N707*100%,N707*0%)</f>
        <v>0</v>
      </c>
      <c r="Y707" s="755">
        <f>SUM(U707:X707)</f>
        <v>36000</v>
      </c>
      <c r="Z707" s="268" t="s">
        <v>241</v>
      </c>
      <c r="AA707" s="268" t="s">
        <v>412</v>
      </c>
      <c r="AB707" s="268" t="s">
        <v>493</v>
      </c>
      <c r="AC707" s="257" t="s">
        <v>642</v>
      </c>
      <c r="AD707" s="347"/>
      <c r="AE707" s="347"/>
    </row>
    <row r="708" spans="1:31" ht="20.100000000000001" customHeight="1" x14ac:dyDescent="0.15">
      <c r="A708" s="783"/>
      <c r="B708" s="783"/>
      <c r="C708" s="783"/>
      <c r="D708" s="267"/>
      <c r="E708" s="267"/>
      <c r="F708" s="267"/>
      <c r="G708" s="359" t="s">
        <v>402</v>
      </c>
      <c r="H708" s="681">
        <v>22100</v>
      </c>
      <c r="I708" s="677" t="s">
        <v>22</v>
      </c>
      <c r="J708" s="678">
        <v>1</v>
      </c>
      <c r="K708" s="677"/>
      <c r="L708" s="676"/>
      <c r="M708" s="675" t="s">
        <v>24</v>
      </c>
      <c r="N708" s="358">
        <f>SUM(H708*J708)</f>
        <v>22100</v>
      </c>
      <c r="O708" s="674">
        <v>6000</v>
      </c>
      <c r="P708" s="276">
        <f>N708-O708</f>
        <v>16100</v>
      </c>
      <c r="Q708" s="267">
        <f>IF(AA708="국비100%",N708*100%,IF(AA708="시도비100%",N708*0%,IF(AA708="시군구비100%",N708*0%,IF(AA708="국비30%, 시도비70%",N708*30%,IF(AA708="국비50%, 시도비50%",N708*50%,IF(AA708="시도비50%, 시군구비50%",N708*0%,IF(AA708="국비30%, 시도비35%, 시군구비35%",N708*30%)))))))</f>
        <v>0</v>
      </c>
      <c r="R708" s="267">
        <f>IF(AA708="국비100%",N708*0%,IF(AA708="시도비100%",N708*100%,IF(AA708="시군구비100%",N708*0%,IF(AA708="국비30%, 시도비70%",N708*70%,IF(AA708="국비50%, 시도비50%",N708*50%,IF(AA708="시도비50%, 시군구비50%",N708*50%,IF(AA708="국비30%, 시도비35%, 시군구비35%",N708*35%)))))))</f>
        <v>22100</v>
      </c>
      <c r="S708" s="267">
        <f>IF(AA708="국비100%",N708*0%,IF(AA708="시도비100%",N708*0%,IF(AA708="시군구비100%",N708*100%,IF(AA708="국비30%, 시도비70%",N708*0%,IF(AA708="국비50%, 시도비50%",N708*0%,IF(AA708="시도비50%, 시군구비50%",N708*50%,IF(AA708="국비30%, 시도비35%, 시군구비35%",N708*35%)))))))</f>
        <v>0</v>
      </c>
      <c r="T708" s="267">
        <f>IF(AA708="기타보조금",N708*100%,N708*0%)</f>
        <v>0</v>
      </c>
      <c r="U708" s="267">
        <f>SUM(Q708:T708)</f>
        <v>22100</v>
      </c>
      <c r="V708" s="267">
        <f>IF(AA708="자부담",N708*100%,N708*0%)</f>
        <v>0</v>
      </c>
      <c r="W708" s="267">
        <f>IF(AA708="후원금",N708*100%,N708*0%)</f>
        <v>0</v>
      </c>
      <c r="X708" s="267">
        <f>IF(AA708="수익사업",N708*100%,N708*0%)</f>
        <v>0</v>
      </c>
      <c r="Y708" s="755">
        <f>SUM(U708:X708)</f>
        <v>22100</v>
      </c>
      <c r="Z708" s="268" t="s">
        <v>241</v>
      </c>
      <c r="AA708" s="268" t="s">
        <v>412</v>
      </c>
      <c r="AB708" s="268" t="s">
        <v>493</v>
      </c>
      <c r="AC708" s="257" t="s">
        <v>642</v>
      </c>
      <c r="AD708" s="347"/>
      <c r="AE708" s="347"/>
    </row>
    <row r="709" spans="1:31" ht="20.100000000000001" customHeight="1" x14ac:dyDescent="0.15">
      <c r="A709" s="783"/>
      <c r="B709" s="783"/>
      <c r="C709" s="783"/>
      <c r="D709" s="267"/>
      <c r="E709" s="267"/>
      <c r="F709" s="267"/>
      <c r="G709" s="359" t="s">
        <v>111</v>
      </c>
      <c r="H709" s="679"/>
      <c r="I709" s="677"/>
      <c r="J709" s="678"/>
      <c r="K709" s="677"/>
      <c r="L709" s="683"/>
      <c r="M709" s="675"/>
      <c r="N709" s="682"/>
      <c r="O709" s="674"/>
      <c r="P709" s="276"/>
      <c r="Q709" s="267"/>
      <c r="R709" s="267"/>
      <c r="S709" s="267"/>
      <c r="T709" s="267"/>
      <c r="U709" s="267"/>
      <c r="V709" s="267"/>
      <c r="W709" s="267"/>
      <c r="X709" s="267"/>
      <c r="Y709" s="755"/>
      <c r="Z709" s="268"/>
      <c r="AA709" s="268"/>
      <c r="AB709" s="268"/>
      <c r="AC709" s="347"/>
      <c r="AD709" s="347"/>
      <c r="AE709" s="347"/>
    </row>
    <row r="710" spans="1:31" ht="20.100000000000001" customHeight="1" x14ac:dyDescent="0.15">
      <c r="A710" s="783"/>
      <c r="B710" s="783"/>
      <c r="C710" s="783"/>
      <c r="D710" s="267"/>
      <c r="E710" s="267"/>
      <c r="F710" s="267"/>
      <c r="G710" s="359" t="s">
        <v>392</v>
      </c>
      <c r="H710" s="681">
        <v>150000</v>
      </c>
      <c r="I710" s="677" t="s">
        <v>22</v>
      </c>
      <c r="J710" s="678">
        <v>3</v>
      </c>
      <c r="K710" s="677" t="s">
        <v>22</v>
      </c>
      <c r="L710" s="676">
        <v>4</v>
      </c>
      <c r="M710" s="675" t="s">
        <v>24</v>
      </c>
      <c r="N710" s="358">
        <f>SUM(H710*J710*L710)</f>
        <v>1800000</v>
      </c>
      <c r="O710" s="674">
        <v>1350000</v>
      </c>
      <c r="P710" s="276">
        <f>N710-O710</f>
        <v>450000</v>
      </c>
      <c r="Q710" s="267">
        <f>IF(AA710="국비100%",N710*100%,IF(AA710="시도비100%",N710*0%,IF(AA710="시군구비100%",N710*0%,IF(AA710="국비30%, 시도비70%",N710*30%,IF(AA710="국비50%, 시도비50%",N710*50%,IF(AA710="시도비50%, 시군구비50%",N710*0%,IF(AA710="국비30%, 시도비35%, 시군구비35%",N710*30%)))))))</f>
        <v>0</v>
      </c>
      <c r="R710" s="267">
        <f>IF(AA710="국비100%",N710*0%,IF(AA710="시도비100%",N710*100%,IF(AA710="시군구비100%",N710*0%,IF(AA710="국비30%, 시도비70%",N710*70%,IF(AA710="국비50%, 시도비50%",N710*50%,IF(AA710="시도비50%, 시군구비50%",N710*50%,IF(AA710="국비30%, 시도비35%, 시군구비35%",N710*35%)))))))</f>
        <v>1800000</v>
      </c>
      <c r="S710" s="267">
        <f>IF(AA710="국비100%",N710*0%,IF(AA710="시도비100%",N710*0%,IF(AA710="시군구비100%",N710*100%,IF(AA710="국비30%, 시도비70%",N710*0%,IF(AA710="국비50%, 시도비50%",N710*0%,IF(AA710="시도비50%, 시군구비50%",N710*50%,IF(AA710="국비30%, 시도비35%, 시군구비35%",N710*35%)))))))</f>
        <v>0</v>
      </c>
      <c r="T710" s="267">
        <f>IF(AA710="기타보조금",N710*100%,N710*0%)</f>
        <v>0</v>
      </c>
      <c r="U710" s="267">
        <f>SUM(Q710:T710)</f>
        <v>1800000</v>
      </c>
      <c r="V710" s="267">
        <f>IF(AA710="자부담",N710*100%,N710*0%)</f>
        <v>0</v>
      </c>
      <c r="W710" s="267">
        <f>IF(AA710="후원금",N710*100%,N710*0%)</f>
        <v>0</v>
      </c>
      <c r="X710" s="267">
        <f>IF(AA710="수익사업",N710*100%,N710*0%)</f>
        <v>0</v>
      </c>
      <c r="Y710" s="755">
        <f>SUM(U710:X710)</f>
        <v>1800000</v>
      </c>
      <c r="Z710" s="268" t="s">
        <v>241</v>
      </c>
      <c r="AA710" s="268" t="s">
        <v>412</v>
      </c>
      <c r="AB710" s="268" t="s">
        <v>493</v>
      </c>
      <c r="AC710" s="257" t="s">
        <v>642</v>
      </c>
      <c r="AD710" s="347"/>
      <c r="AE710" s="347"/>
    </row>
    <row r="711" spans="1:31" ht="20.100000000000001" customHeight="1" x14ac:dyDescent="0.15">
      <c r="A711" s="783"/>
      <c r="B711" s="783"/>
      <c r="C711" s="783"/>
      <c r="D711" s="267"/>
      <c r="E711" s="267"/>
      <c r="F711" s="267"/>
      <c r="G711" s="359"/>
      <c r="H711" s="681">
        <v>150000</v>
      </c>
      <c r="I711" s="677" t="s">
        <v>22</v>
      </c>
      <c r="J711" s="678">
        <v>2</v>
      </c>
      <c r="K711" s="677" t="s">
        <v>22</v>
      </c>
      <c r="L711" s="676">
        <v>1</v>
      </c>
      <c r="M711" s="675" t="s">
        <v>24</v>
      </c>
      <c r="N711" s="358">
        <f>SUM(H711*J711*L711)</f>
        <v>300000</v>
      </c>
      <c r="O711" s="674">
        <v>935500</v>
      </c>
      <c r="P711" s="276">
        <f>N711-O711</f>
        <v>-635500</v>
      </c>
      <c r="Q711" s="267">
        <f>IF(AA711="국비100%",N711*100%,IF(AA711="시도비100%",N711*0%,IF(AA711="시군구비100%",N711*0%,IF(AA711="국비30%, 시도비70%",N711*30%,IF(AA711="국비50%, 시도비50%",N711*50%,IF(AA711="시도비50%, 시군구비50%",N711*0%,IF(AA711="국비30%, 시도비35%, 시군구비35%",N711*30%)))))))</f>
        <v>0</v>
      </c>
      <c r="R711" s="267">
        <f>IF(AA711="국비100%",N711*0%,IF(AA711="시도비100%",N711*100%,IF(AA711="시군구비100%",N711*0%,IF(AA711="국비30%, 시도비70%",N711*70%,IF(AA711="국비50%, 시도비50%",N711*50%,IF(AA711="시도비50%, 시군구비50%",N711*50%,IF(AA711="국비30%, 시도비35%, 시군구비35%",N711*35%)))))))</f>
        <v>300000</v>
      </c>
      <c r="S711" s="267">
        <f>IF(AA711="국비100%",N711*0%,IF(AA711="시도비100%",N711*0%,IF(AA711="시군구비100%",N711*100%,IF(AA711="국비30%, 시도비70%",N711*0%,IF(AA711="국비50%, 시도비50%",N711*0%,IF(AA711="시도비50%, 시군구비50%",N711*50%,IF(AA711="국비30%, 시도비35%, 시군구비35%",N711*35%)))))))</f>
        <v>0</v>
      </c>
      <c r="T711" s="267">
        <f>IF(AA711="기타보조금",N711*100%,N711*0%)</f>
        <v>0</v>
      </c>
      <c r="U711" s="267">
        <f>SUM(Q711:T711)</f>
        <v>300000</v>
      </c>
      <c r="V711" s="267">
        <f>IF(AA711="자부담",N711*100%,N711*0%)</f>
        <v>0</v>
      </c>
      <c r="W711" s="267">
        <f>IF(AA711="후원금",N711*100%,N711*0%)</f>
        <v>0</v>
      </c>
      <c r="X711" s="267">
        <f>IF(AA711="수익사업",N711*100%,N711*0%)</f>
        <v>0</v>
      </c>
      <c r="Y711" s="755">
        <f>SUM(U711:X711)</f>
        <v>300000</v>
      </c>
      <c r="Z711" s="268" t="s">
        <v>241</v>
      </c>
      <c r="AA711" s="268" t="s">
        <v>412</v>
      </c>
      <c r="AB711" s="268" t="s">
        <v>493</v>
      </c>
      <c r="AC711" s="257" t="s">
        <v>642</v>
      </c>
      <c r="AD711" s="347"/>
      <c r="AE711" s="347"/>
    </row>
    <row r="712" spans="1:31" ht="20.100000000000001" customHeight="1" x14ac:dyDescent="0.15">
      <c r="A712" s="783"/>
      <c r="B712" s="783"/>
      <c r="C712" s="783"/>
      <c r="D712" s="267"/>
      <c r="E712" s="267"/>
      <c r="F712" s="267"/>
      <c r="G712" s="359" t="s">
        <v>252</v>
      </c>
      <c r="H712" s="681">
        <v>15693.7</v>
      </c>
      <c r="I712" s="677" t="s">
        <v>22</v>
      </c>
      <c r="J712" s="678">
        <v>8</v>
      </c>
      <c r="K712" s="677" t="s">
        <v>22</v>
      </c>
      <c r="L712" s="676">
        <v>10</v>
      </c>
      <c r="M712" s="675" t="s">
        <v>24</v>
      </c>
      <c r="N712" s="358">
        <f>ROUNDUP(H712*J712*L712,-1)</f>
        <v>1255500</v>
      </c>
      <c r="O712" s="674">
        <v>935500</v>
      </c>
      <c r="P712" s="276">
        <f>N712-O712</f>
        <v>320000</v>
      </c>
      <c r="Q712" s="267">
        <f>IF(AA712="국비100%",N712*100%,IF(AA712="시도비100%",N712*0%,IF(AA712="시군구비100%",N712*0%,IF(AA712="국비30%, 시도비70%",N712*30%,IF(AA712="국비50%, 시도비50%",N712*50%,IF(AA712="시도비50%, 시군구비50%",N712*0%,IF(AA712="국비30%, 시도비35%, 시군구비35%",N712*30%)))))))</f>
        <v>0</v>
      </c>
      <c r="R712" s="267">
        <f>IF(AA712="국비100%",N712*0%,IF(AA712="시도비100%",N712*100%,IF(AA712="시군구비100%",N712*0%,IF(AA712="국비30%, 시도비70%",N712*70%,IF(AA712="국비50%, 시도비50%",N712*50%,IF(AA712="시도비50%, 시군구비50%",N712*50%,IF(AA712="국비30%, 시도비35%, 시군구비35%",N712*35%)))))))</f>
        <v>1255500</v>
      </c>
      <c r="S712" s="267">
        <f>IF(AA712="국비100%",N712*0%,IF(AA712="시도비100%",N712*0%,IF(AA712="시군구비100%",N712*100%,IF(AA712="국비30%, 시도비70%",N712*0%,IF(AA712="국비50%, 시도비50%",N712*0%,IF(AA712="시도비50%, 시군구비50%",N712*50%,IF(AA712="국비30%, 시도비35%, 시군구비35%",N712*35%)))))))</f>
        <v>0</v>
      </c>
      <c r="T712" s="267">
        <f>IF(AA712="기타보조금",N712*100%,N712*0%)</f>
        <v>0</v>
      </c>
      <c r="U712" s="267">
        <f>SUM(Q712:T712)</f>
        <v>1255500</v>
      </c>
      <c r="V712" s="267">
        <f>IF(AA712="자부담",N712*100%,N712*0%)</f>
        <v>0</v>
      </c>
      <c r="W712" s="267">
        <f>IF(AA712="후원금",N712*100%,N712*0%)</f>
        <v>0</v>
      </c>
      <c r="X712" s="267">
        <f>IF(AA712="수익사업",N712*100%,N712*0%)</f>
        <v>0</v>
      </c>
      <c r="Y712" s="755">
        <f>SUM(U712:X712)</f>
        <v>1255500</v>
      </c>
      <c r="Z712" s="268" t="s">
        <v>241</v>
      </c>
      <c r="AA712" s="268" t="s">
        <v>412</v>
      </c>
      <c r="AB712" s="268" t="s">
        <v>493</v>
      </c>
      <c r="AC712" s="257" t="s">
        <v>642</v>
      </c>
      <c r="AD712" s="347"/>
      <c r="AE712" s="347"/>
    </row>
    <row r="713" spans="1:31" ht="20.100000000000001" customHeight="1" x14ac:dyDescent="0.15">
      <c r="A713" s="783"/>
      <c r="B713" s="783"/>
      <c r="C713" s="783"/>
      <c r="D713" s="267"/>
      <c r="E713" s="267"/>
      <c r="F713" s="267"/>
      <c r="G713" s="359" t="s">
        <v>257</v>
      </c>
      <c r="H713" s="681">
        <v>3436</v>
      </c>
      <c r="I713" s="677" t="s">
        <v>22</v>
      </c>
      <c r="J713" s="678">
        <v>2</v>
      </c>
      <c r="K713" s="677" t="s">
        <v>22</v>
      </c>
      <c r="L713" s="676">
        <v>11</v>
      </c>
      <c r="M713" s="675" t="s">
        <v>24</v>
      </c>
      <c r="N713" s="358">
        <f>ROUNDUP(H713*J713*L713,-1)</f>
        <v>75600</v>
      </c>
      <c r="O713" s="674">
        <v>39600</v>
      </c>
      <c r="P713" s="276">
        <f>N713-O713</f>
        <v>36000</v>
      </c>
      <c r="Q713" s="267">
        <f>IF(AA713="국비100%",N713*100%,IF(AA713="시도비100%",N713*0%,IF(AA713="시군구비100%",N713*0%,IF(AA713="국비30%, 시도비70%",N713*30%,IF(AA713="국비50%, 시도비50%",N713*50%,IF(AA713="시도비50%, 시군구비50%",N713*0%,IF(AA713="국비30%, 시도비35%, 시군구비35%",N713*30%)))))))</f>
        <v>0</v>
      </c>
      <c r="R713" s="267">
        <f>IF(AA713="국비100%",N713*0%,IF(AA713="시도비100%",N713*100%,IF(AA713="시군구비100%",N713*0%,IF(AA713="국비30%, 시도비70%",N713*70%,IF(AA713="국비50%, 시도비50%",N713*50%,IF(AA713="시도비50%, 시군구비50%",N713*50%,IF(AA713="국비30%, 시도비35%, 시군구비35%",N713*35%)))))))</f>
        <v>75600</v>
      </c>
      <c r="S713" s="267">
        <f>IF(AA713="국비100%",N713*0%,IF(AA713="시도비100%",N713*0%,IF(AA713="시군구비100%",N713*100%,IF(AA713="국비30%, 시도비70%",N713*0%,IF(AA713="국비50%, 시도비50%",N713*0%,IF(AA713="시도비50%, 시군구비50%",N713*50%,IF(AA713="국비30%, 시도비35%, 시군구비35%",N713*35%)))))))</f>
        <v>0</v>
      </c>
      <c r="T713" s="267">
        <f>IF(AA713="기타보조금",N713*100%,N713*0%)</f>
        <v>0</v>
      </c>
      <c r="U713" s="267">
        <f>SUM(Q713:T713)</f>
        <v>75600</v>
      </c>
      <c r="V713" s="267">
        <f>IF(AA713="자부담",N713*100%,N713*0%)</f>
        <v>0</v>
      </c>
      <c r="W713" s="267">
        <f>IF(AA713="후원금",N713*100%,N713*0%)</f>
        <v>0</v>
      </c>
      <c r="X713" s="267">
        <f>IF(AA713="수익사업",N713*100%,N713*0%)</f>
        <v>0</v>
      </c>
      <c r="Y713" s="755">
        <f>SUM(U713:X713)</f>
        <v>75600</v>
      </c>
      <c r="Z713" s="268" t="s">
        <v>241</v>
      </c>
      <c r="AA713" s="268" t="s">
        <v>412</v>
      </c>
      <c r="AB713" s="268" t="s">
        <v>493</v>
      </c>
      <c r="AC713" s="257" t="s">
        <v>642</v>
      </c>
      <c r="AD713" s="347"/>
      <c r="AE713" s="347"/>
    </row>
    <row r="714" spans="1:31" ht="20.100000000000001" customHeight="1" x14ac:dyDescent="0.15">
      <c r="A714" s="783"/>
      <c r="B714" s="783"/>
      <c r="C714" s="783"/>
      <c r="D714" s="267"/>
      <c r="E714" s="267"/>
      <c r="F714" s="267"/>
      <c r="G714" s="359" t="s">
        <v>402</v>
      </c>
      <c r="H714" s="681">
        <v>34892</v>
      </c>
      <c r="I714" s="677" t="s">
        <v>22</v>
      </c>
      <c r="J714" s="678">
        <v>1</v>
      </c>
      <c r="K714" s="677"/>
      <c r="L714" s="676"/>
      <c r="M714" s="675" t="s">
        <v>24</v>
      </c>
      <c r="N714" s="358">
        <f>SUM(H714*J714)</f>
        <v>34892</v>
      </c>
      <c r="O714" s="674"/>
      <c r="P714" s="276">
        <f>N714-O714</f>
        <v>34892</v>
      </c>
      <c r="Q714" s="267">
        <f>IF(AA714="국비100%",N714*100%,IF(AA714="시도비100%",N714*0%,IF(AA714="시군구비100%",N714*0%,IF(AA714="국비30%, 시도비70%",N714*30%,IF(AA714="국비50%, 시도비50%",N714*50%,IF(AA714="시도비50%, 시군구비50%",N714*0%,IF(AA714="국비30%, 시도비35%, 시군구비35%",N714*30%)))))))</f>
        <v>0</v>
      </c>
      <c r="R714" s="267">
        <f>IF(AA714="국비100%",N714*0%,IF(AA714="시도비100%",N714*100%,IF(AA714="시군구비100%",N714*0%,IF(AA714="국비30%, 시도비70%",N714*70%,IF(AA714="국비50%, 시도비50%",N714*50%,IF(AA714="시도비50%, 시군구비50%",N714*50%,IF(AA714="국비30%, 시도비35%, 시군구비35%",N714*35%)))))))</f>
        <v>34892</v>
      </c>
      <c r="S714" s="267">
        <f>IF(AA714="국비100%",N714*0%,IF(AA714="시도비100%",N714*0%,IF(AA714="시군구비100%",N714*100%,IF(AA714="국비30%, 시도비70%",N714*0%,IF(AA714="국비50%, 시도비50%",N714*0%,IF(AA714="시도비50%, 시군구비50%",N714*50%,IF(AA714="국비30%, 시도비35%, 시군구비35%",N714*35%)))))))</f>
        <v>0</v>
      </c>
      <c r="T714" s="267">
        <f>IF(AA714="기타보조금",N714*100%,N714*0%)</f>
        <v>0</v>
      </c>
      <c r="U714" s="267">
        <f>SUM(Q714:T714)</f>
        <v>34892</v>
      </c>
      <c r="V714" s="267">
        <f>IF(AA714="자부담",N714*100%,N714*0%)</f>
        <v>0</v>
      </c>
      <c r="W714" s="267">
        <f>IF(AA714="후원금",N714*100%,N714*0%)</f>
        <v>0</v>
      </c>
      <c r="X714" s="267">
        <f>IF(AA714="수익사업",N714*100%,N714*0%)</f>
        <v>0</v>
      </c>
      <c r="Y714" s="755">
        <f>SUM(U714:X714)</f>
        <v>34892</v>
      </c>
      <c r="Z714" s="268" t="s">
        <v>241</v>
      </c>
      <c r="AA714" s="268" t="s">
        <v>412</v>
      </c>
      <c r="AB714" s="268" t="s">
        <v>493</v>
      </c>
      <c r="AC714" s="257" t="s">
        <v>642</v>
      </c>
      <c r="AD714" s="347"/>
      <c r="AE714" s="347"/>
    </row>
    <row r="715" spans="1:31" ht="20.100000000000001" customHeight="1" x14ac:dyDescent="0.15">
      <c r="A715" s="783"/>
      <c r="B715" s="783"/>
      <c r="C715" s="783"/>
      <c r="D715" s="267"/>
      <c r="E715" s="267"/>
      <c r="F715" s="267"/>
      <c r="G715" s="359" t="s">
        <v>232</v>
      </c>
      <c r="H715" s="681"/>
      <c r="I715" s="677"/>
      <c r="J715" s="678"/>
      <c r="K715" s="677"/>
      <c r="L715" s="676"/>
      <c r="M715" s="675"/>
      <c r="N715" s="358"/>
      <c r="O715" s="674"/>
      <c r="P715" s="276"/>
      <c r="Q715" s="267"/>
      <c r="R715" s="267"/>
      <c r="S715" s="267"/>
      <c r="T715" s="267"/>
      <c r="U715" s="267"/>
      <c r="V715" s="267"/>
      <c r="W715" s="267"/>
      <c r="X715" s="267"/>
      <c r="Y715" s="755"/>
      <c r="Z715" s="268"/>
      <c r="AA715" s="268"/>
      <c r="AB715" s="268"/>
      <c r="AC715" s="347"/>
      <c r="AD715" s="347"/>
      <c r="AE715" s="347"/>
    </row>
    <row r="716" spans="1:31" ht="20.100000000000001" customHeight="1" x14ac:dyDescent="0.15">
      <c r="A716" s="783"/>
      <c r="B716" s="783"/>
      <c r="C716" s="783"/>
      <c r="D716" s="267"/>
      <c r="E716" s="267"/>
      <c r="F716" s="267"/>
      <c r="G716" s="359" t="s">
        <v>33</v>
      </c>
      <c r="H716" s="679">
        <v>16473.400000000001</v>
      </c>
      <c r="I716" s="677" t="s">
        <v>22</v>
      </c>
      <c r="J716" s="678">
        <v>24</v>
      </c>
      <c r="K716" s="677" t="s">
        <v>22</v>
      </c>
      <c r="L716" s="676">
        <v>5</v>
      </c>
      <c r="M716" s="675" t="s">
        <v>24</v>
      </c>
      <c r="N716" s="358">
        <f>SUM(H716*J716*L716)</f>
        <v>1976808.0000000002</v>
      </c>
      <c r="O716" s="674"/>
      <c r="P716" s="276">
        <f>N716-O716</f>
        <v>1976808.0000000002</v>
      </c>
      <c r="Q716" s="267">
        <f>IF(AA716="국비100%",N716*100%,IF(AA716="시도비100%",N716*0%,IF(AA716="시군구비100%",N716*0%,IF(AA716="국비30%, 시도비70%",N716*30%,IF(AA716="국비50%, 시도비50%",N716*50%,IF(AA716="시도비50%, 시군구비50%",N716*0%,IF(AA716="국비30%, 시도비35%, 시군구비35%",N716*30%)))))))</f>
        <v>0</v>
      </c>
      <c r="R716" s="267">
        <f>IF(AA716="국비100%",N716*0%,IF(AA716="시도비100%",N716*100%,IF(AA716="시군구비100%",N716*0%,IF(AA716="국비30%, 시도비70%",N716*70%,IF(AA716="국비50%, 시도비50%",N716*50%,IF(AA716="시도비50%, 시군구비50%",N716*50%,IF(AA716="국비30%, 시도비35%, 시군구비35%",N716*35%)))))))</f>
        <v>1976808.0000000002</v>
      </c>
      <c r="S716" s="267">
        <f>IF(AA716="국비100%",N716*0%,IF(AA716="시도비100%",N716*0%,IF(AA716="시군구비100%",N716*100%,IF(AA716="국비30%, 시도비70%",N716*0%,IF(AA716="국비50%, 시도비50%",N716*0%,IF(AA716="시도비50%, 시군구비50%",N716*50%,IF(AA716="국비30%, 시도비35%, 시군구비35%",N716*35%)))))))</f>
        <v>0</v>
      </c>
      <c r="T716" s="267">
        <f>IF(AA716="기타보조금",N716*100%,N716*0%)</f>
        <v>0</v>
      </c>
      <c r="U716" s="267">
        <f>SUM(Q716:T716)</f>
        <v>1976808.0000000002</v>
      </c>
      <c r="V716" s="267">
        <f>IF(AA716="자부담",N716*100%,N716*0%)</f>
        <v>0</v>
      </c>
      <c r="W716" s="267">
        <f>IF(AA716="후원금",N716*100%,N716*0%)</f>
        <v>0</v>
      </c>
      <c r="X716" s="267">
        <f>IF(AA716="수익사업",N716*100%,N716*0%)</f>
        <v>0</v>
      </c>
      <c r="Y716" s="755">
        <f>SUM(U716:X716)</f>
        <v>1976808.0000000002</v>
      </c>
      <c r="Z716" s="268" t="s">
        <v>241</v>
      </c>
      <c r="AA716" s="268" t="s">
        <v>412</v>
      </c>
      <c r="AB716" s="268" t="s">
        <v>493</v>
      </c>
      <c r="AC716" s="257" t="s">
        <v>642</v>
      </c>
      <c r="AD716" s="347"/>
      <c r="AE716" s="347"/>
    </row>
    <row r="717" spans="1:31" ht="20.100000000000001" customHeight="1" x14ac:dyDescent="0.15">
      <c r="A717" s="783"/>
      <c r="B717" s="783"/>
      <c r="C717" s="783"/>
      <c r="D717" s="267"/>
      <c r="E717" s="267"/>
      <c r="F717" s="267"/>
      <c r="G717" s="359" t="s">
        <v>392</v>
      </c>
      <c r="H717" s="681">
        <v>150000</v>
      </c>
      <c r="I717" s="677" t="s">
        <v>22</v>
      </c>
      <c r="J717" s="678">
        <v>1</v>
      </c>
      <c r="K717" s="677" t="s">
        <v>22</v>
      </c>
      <c r="L717" s="676">
        <v>1</v>
      </c>
      <c r="M717" s="675" t="s">
        <v>24</v>
      </c>
      <c r="N717" s="358">
        <f>SUM(H717*J717*L717)</f>
        <v>150000</v>
      </c>
      <c r="O717" s="674"/>
      <c r="P717" s="276">
        <f>N717-O717</f>
        <v>150000</v>
      </c>
      <c r="Q717" s="267">
        <f>IF(AA717="국비100%",N717*100%,IF(AA717="시도비100%",N717*0%,IF(AA717="시군구비100%",N717*0%,IF(AA717="국비30%, 시도비70%",N717*30%,IF(AA717="국비50%, 시도비50%",N717*50%,IF(AA717="시도비50%, 시군구비50%",N717*0%,IF(AA717="국비30%, 시도비35%, 시군구비35%",N717*30%)))))))</f>
        <v>0</v>
      </c>
      <c r="R717" s="267">
        <f>IF(AA717="국비100%",N717*0%,IF(AA717="시도비100%",N717*100%,IF(AA717="시군구비100%",N717*0%,IF(AA717="국비30%, 시도비70%",N717*70%,IF(AA717="국비50%, 시도비50%",N717*50%,IF(AA717="시도비50%, 시군구비50%",N717*50%,IF(AA717="국비30%, 시도비35%, 시군구비35%",N717*35%)))))))</f>
        <v>150000</v>
      </c>
      <c r="S717" s="267">
        <f>IF(AA717="국비100%",N717*0%,IF(AA717="시도비100%",N717*0%,IF(AA717="시군구비100%",N717*100%,IF(AA717="국비30%, 시도비70%",N717*0%,IF(AA717="국비50%, 시도비50%",N717*0%,IF(AA717="시도비50%, 시군구비50%",N717*50%,IF(AA717="국비30%, 시도비35%, 시군구비35%",N717*35%)))))))</f>
        <v>0</v>
      </c>
      <c r="T717" s="267">
        <f>IF(AA717="기타보조금",N717*100%,N717*0%)</f>
        <v>0</v>
      </c>
      <c r="U717" s="267">
        <f>SUM(Q717:T717)</f>
        <v>150000</v>
      </c>
      <c r="V717" s="267">
        <f>IF(AA717="자부담",N717*100%,N717*0%)</f>
        <v>0</v>
      </c>
      <c r="W717" s="267">
        <f>IF(AA717="후원금",N717*100%,N717*0%)</f>
        <v>0</v>
      </c>
      <c r="X717" s="267">
        <f>IF(AA717="수익사업",N717*100%,N717*0%)</f>
        <v>0</v>
      </c>
      <c r="Y717" s="755">
        <f>SUM(U717:X717)</f>
        <v>150000</v>
      </c>
      <c r="Z717" s="268" t="s">
        <v>241</v>
      </c>
      <c r="AA717" s="268" t="s">
        <v>412</v>
      </c>
      <c r="AB717" s="268" t="s">
        <v>493</v>
      </c>
      <c r="AC717" s="257" t="s">
        <v>642</v>
      </c>
      <c r="AD717" s="347"/>
      <c r="AE717" s="347"/>
    </row>
    <row r="718" spans="1:31" ht="20.100000000000001" customHeight="1" x14ac:dyDescent="0.15">
      <c r="A718" s="783"/>
      <c r="B718" s="783"/>
      <c r="C718" s="783"/>
      <c r="D718" s="267"/>
      <c r="E718" s="267"/>
      <c r="F718" s="267"/>
      <c r="G718" s="359" t="s">
        <v>252</v>
      </c>
      <c r="H718" s="681">
        <v>13666.6</v>
      </c>
      <c r="I718" s="677" t="s">
        <v>22</v>
      </c>
      <c r="J718" s="678">
        <v>1</v>
      </c>
      <c r="K718" s="677" t="s">
        <v>22</v>
      </c>
      <c r="L718" s="676">
        <v>18</v>
      </c>
      <c r="M718" s="675" t="s">
        <v>24</v>
      </c>
      <c r="N718" s="358">
        <f>ROUNDUP(H718*J718*L718,-1)</f>
        <v>246000</v>
      </c>
      <c r="O718" s="674">
        <v>246000</v>
      </c>
      <c r="P718" s="276">
        <f>N718-O718</f>
        <v>0</v>
      </c>
      <c r="Q718" s="267">
        <f>IF(AA718="국비100%",N718*100%,IF(AA718="시도비100%",N718*0%,IF(AA718="시군구비100%",N718*0%,IF(AA718="국비30%, 시도비70%",N718*30%,IF(AA718="국비50%, 시도비50%",N718*50%,IF(AA718="시도비50%, 시군구비50%",N718*0%,IF(AA718="국비30%, 시도비35%, 시군구비35%",N718*30%)))))))</f>
        <v>0</v>
      </c>
      <c r="R718" s="267">
        <f>IF(AA718="국비100%",N718*0%,IF(AA718="시도비100%",N718*100%,IF(AA718="시군구비100%",N718*0%,IF(AA718="국비30%, 시도비70%",N718*70%,IF(AA718="국비50%, 시도비50%",N718*50%,IF(AA718="시도비50%, 시군구비50%",N718*50%,IF(AA718="국비30%, 시도비35%, 시군구비35%",N718*35%)))))))</f>
        <v>246000</v>
      </c>
      <c r="S718" s="267">
        <f>IF(AA718="국비100%",N718*0%,IF(AA718="시도비100%",N718*0%,IF(AA718="시군구비100%",N718*100%,IF(AA718="국비30%, 시도비70%",N718*0%,IF(AA718="국비50%, 시도비50%",N718*0%,IF(AA718="시도비50%, 시군구비50%",N718*50%,IF(AA718="국비30%, 시도비35%, 시군구비35%",N718*35%)))))))</f>
        <v>0</v>
      </c>
      <c r="T718" s="267">
        <f>IF(AA718="기타보조금",N718*100%,N718*0%)</f>
        <v>0</v>
      </c>
      <c r="U718" s="267">
        <f>SUM(Q718:T718)</f>
        <v>246000</v>
      </c>
      <c r="V718" s="267">
        <f>IF(AA718="자부담",N718*100%,N718*0%)</f>
        <v>0</v>
      </c>
      <c r="W718" s="267">
        <f>IF(AA718="후원금",N718*100%,N718*0%)</f>
        <v>0</v>
      </c>
      <c r="X718" s="267">
        <f>IF(AA718="수익사업",N718*100%,N718*0%)</f>
        <v>0</v>
      </c>
      <c r="Y718" s="755">
        <f>SUM(U718:X718)</f>
        <v>246000</v>
      </c>
      <c r="Z718" s="268" t="s">
        <v>241</v>
      </c>
      <c r="AA718" s="268" t="s">
        <v>412</v>
      </c>
      <c r="AB718" s="268" t="s">
        <v>493</v>
      </c>
      <c r="AC718" s="257" t="s">
        <v>642</v>
      </c>
      <c r="AD718" s="347"/>
      <c r="AE718" s="347"/>
    </row>
    <row r="719" spans="1:31" ht="20.100000000000001" customHeight="1" x14ac:dyDescent="0.15">
      <c r="A719" s="783"/>
      <c r="B719" s="783"/>
      <c r="C719" s="783"/>
      <c r="D719" s="267"/>
      <c r="E719" s="267"/>
      <c r="F719" s="267"/>
      <c r="G719" s="359" t="s">
        <v>257</v>
      </c>
      <c r="H719" s="681">
        <v>3600</v>
      </c>
      <c r="I719" s="677" t="s">
        <v>22</v>
      </c>
      <c r="J719" s="678">
        <v>1</v>
      </c>
      <c r="K719" s="677" t="s">
        <v>22</v>
      </c>
      <c r="L719" s="676">
        <v>17</v>
      </c>
      <c r="M719" s="675" t="s">
        <v>24</v>
      </c>
      <c r="N719" s="358">
        <f>SUM(H719*J719*L719)</f>
        <v>61200</v>
      </c>
      <c r="O719" s="674">
        <v>61200</v>
      </c>
      <c r="P719" s="276">
        <f>N719-O719</f>
        <v>0</v>
      </c>
      <c r="Q719" s="267">
        <f>IF(AA719="국비100%",N719*100%,IF(AA719="시도비100%",N719*0%,IF(AA719="시군구비100%",N719*0%,IF(AA719="국비30%, 시도비70%",N719*30%,IF(AA719="국비50%, 시도비50%",N719*50%,IF(AA719="시도비50%, 시군구비50%",N719*0%,IF(AA719="국비30%, 시도비35%, 시군구비35%",N719*30%)))))))</f>
        <v>0</v>
      </c>
      <c r="R719" s="267">
        <f>IF(AA719="국비100%",N719*0%,IF(AA719="시도비100%",N719*100%,IF(AA719="시군구비100%",N719*0%,IF(AA719="국비30%, 시도비70%",N719*70%,IF(AA719="국비50%, 시도비50%",N719*50%,IF(AA719="시도비50%, 시군구비50%",N719*50%,IF(AA719="국비30%, 시도비35%, 시군구비35%",N719*35%)))))))</f>
        <v>61200</v>
      </c>
      <c r="S719" s="267">
        <f>IF(AA719="국비100%",N719*0%,IF(AA719="시도비100%",N719*0%,IF(AA719="시군구비100%",N719*100%,IF(AA719="국비30%, 시도비70%",N719*0%,IF(AA719="국비50%, 시도비50%",N719*0%,IF(AA719="시도비50%, 시군구비50%",N719*50%,IF(AA719="국비30%, 시도비35%, 시군구비35%",N719*35%)))))))</f>
        <v>0</v>
      </c>
      <c r="T719" s="267">
        <f>IF(AA719="기타보조금",N719*100%,N719*0%)</f>
        <v>0</v>
      </c>
      <c r="U719" s="267">
        <f>SUM(Q719:T719)</f>
        <v>61200</v>
      </c>
      <c r="V719" s="267">
        <f>IF(AA719="자부담",N719*100%,N719*0%)</f>
        <v>0</v>
      </c>
      <c r="W719" s="267">
        <f>IF(AA719="후원금",N719*100%,N719*0%)</f>
        <v>0</v>
      </c>
      <c r="X719" s="267">
        <f>IF(AA719="수익사업",N719*100%,N719*0%)</f>
        <v>0</v>
      </c>
      <c r="Y719" s="755">
        <f>SUM(U719:X719)</f>
        <v>61200</v>
      </c>
      <c r="Z719" s="268" t="s">
        <v>241</v>
      </c>
      <c r="AA719" s="268" t="s">
        <v>412</v>
      </c>
      <c r="AB719" s="268" t="s">
        <v>493</v>
      </c>
      <c r="AC719" s="257" t="s">
        <v>642</v>
      </c>
      <c r="AD719" s="347"/>
      <c r="AE719" s="347"/>
    </row>
    <row r="720" spans="1:31" ht="20.100000000000001" customHeight="1" x14ac:dyDescent="0.15">
      <c r="A720" s="783"/>
      <c r="B720" s="783"/>
      <c r="C720" s="783"/>
      <c r="D720" s="267"/>
      <c r="E720" s="267"/>
      <c r="F720" s="267"/>
      <c r="G720" s="359" t="s">
        <v>610</v>
      </c>
      <c r="H720" s="679">
        <v>30800</v>
      </c>
      <c r="I720" s="677" t="s">
        <v>22</v>
      </c>
      <c r="J720" s="678">
        <v>1</v>
      </c>
      <c r="K720" s="677"/>
      <c r="L720" s="676"/>
      <c r="M720" s="675" t="s">
        <v>24</v>
      </c>
      <c r="N720" s="358">
        <f>SUM(H720*J720)</f>
        <v>30800</v>
      </c>
      <c r="O720" s="674">
        <v>11900</v>
      </c>
      <c r="P720" s="276">
        <f>N720-O720</f>
        <v>18900</v>
      </c>
      <c r="Q720" s="267">
        <f>IF(AA720="국비100%",N720*100%,IF(AA720="시도비100%",N720*0%,IF(AA720="시군구비100%",N720*0%,IF(AA720="국비30%, 시도비70%",N720*30%,IF(AA720="국비50%, 시도비50%",N720*50%,IF(AA720="시도비50%, 시군구비50%",N720*0%,IF(AA720="국비30%, 시도비35%, 시군구비35%",N720*30%)))))))</f>
        <v>0</v>
      </c>
      <c r="R720" s="267">
        <f>IF(AA720="국비100%",N720*0%,IF(AA720="시도비100%",N720*100%,IF(AA720="시군구비100%",N720*0%,IF(AA720="국비30%, 시도비70%",N720*70%,IF(AA720="국비50%, 시도비50%",N720*50%,IF(AA720="시도비50%, 시군구비50%",N720*50%,IF(AA720="국비30%, 시도비35%, 시군구비35%",N720*35%)))))))</f>
        <v>30800</v>
      </c>
      <c r="S720" s="267">
        <f>IF(AA720="국비100%",N720*0%,IF(AA720="시도비100%",N720*0%,IF(AA720="시군구비100%",N720*100%,IF(AA720="국비30%, 시도비70%",N720*0%,IF(AA720="국비50%, 시도비50%",N720*0%,IF(AA720="시도비50%, 시군구비50%",N720*50%,IF(AA720="국비30%, 시도비35%, 시군구비35%",N720*35%)))))))</f>
        <v>0</v>
      </c>
      <c r="T720" s="267">
        <f>IF(AA720="기타보조금",N720*100%,N720*0%)</f>
        <v>0</v>
      </c>
      <c r="U720" s="267">
        <f>SUM(Q720:T720)</f>
        <v>30800</v>
      </c>
      <c r="V720" s="267">
        <f>IF(AA720="자부담",N720*100%,N720*0%)</f>
        <v>0</v>
      </c>
      <c r="W720" s="267">
        <f>IF(AA720="후원금",N720*100%,N720*0%)</f>
        <v>0</v>
      </c>
      <c r="X720" s="267">
        <f>IF(AA720="수익사업",N720*100%,N720*0%)</f>
        <v>0</v>
      </c>
      <c r="Y720" s="755">
        <f>SUM(U720:X720)</f>
        <v>30800</v>
      </c>
      <c r="Z720" s="268" t="s">
        <v>241</v>
      </c>
      <c r="AA720" s="268" t="s">
        <v>412</v>
      </c>
      <c r="AB720" s="268" t="s">
        <v>493</v>
      </c>
      <c r="AC720" s="257" t="s">
        <v>642</v>
      </c>
      <c r="AD720" s="347"/>
      <c r="AE720" s="347"/>
    </row>
    <row r="721" spans="1:31" ht="20.100000000000001" customHeight="1" x14ac:dyDescent="0.15">
      <c r="A721" s="783"/>
      <c r="B721" s="783"/>
      <c r="C721" s="783"/>
      <c r="D721" s="267"/>
      <c r="E721" s="267"/>
      <c r="F721" s="267"/>
      <c r="G721" s="359" t="s">
        <v>428</v>
      </c>
      <c r="H721" s="679"/>
      <c r="I721" s="677"/>
      <c r="J721" s="678"/>
      <c r="K721" s="677"/>
      <c r="L721" s="676"/>
      <c r="M721" s="675"/>
      <c r="N721" s="358"/>
      <c r="O721" s="674"/>
      <c r="P721" s="276"/>
      <c r="Q721" s="267"/>
      <c r="R721" s="267"/>
      <c r="S721" s="267"/>
      <c r="T721" s="267"/>
      <c r="U721" s="267"/>
      <c r="V721" s="267"/>
      <c r="W721" s="267"/>
      <c r="X721" s="267"/>
      <c r="Y721" s="755"/>
      <c r="Z721" s="268"/>
      <c r="AA721" s="268"/>
      <c r="AB721" s="268"/>
      <c r="AC721" s="347"/>
      <c r="AD721" s="347"/>
      <c r="AE721" s="347"/>
    </row>
    <row r="722" spans="1:31" ht="20.100000000000001" customHeight="1" x14ac:dyDescent="0.15">
      <c r="A722" s="783"/>
      <c r="B722" s="783"/>
      <c r="C722" s="783"/>
      <c r="D722" s="267"/>
      <c r="E722" s="267"/>
      <c r="F722" s="267"/>
      <c r="G722" s="359" t="s">
        <v>215</v>
      </c>
      <c r="H722" s="679">
        <v>1000</v>
      </c>
      <c r="I722" s="677" t="s">
        <v>22</v>
      </c>
      <c r="J722" s="680">
        <v>500</v>
      </c>
      <c r="K722" s="677"/>
      <c r="L722" s="676"/>
      <c r="M722" s="675" t="s">
        <v>24</v>
      </c>
      <c r="N722" s="358">
        <f>SUM(H722*J722)</f>
        <v>500000</v>
      </c>
      <c r="O722" s="674">
        <v>500000</v>
      </c>
      <c r="P722" s="276">
        <f>N722-O722</f>
        <v>0</v>
      </c>
      <c r="Q722" s="267">
        <f>IF(AA722="국비100%",N722*100%,IF(AA722="시도비100%",N722*0%,IF(AA722="시군구비100%",N722*0%,IF(AA722="국비30%, 시도비70%",N722*30%,IF(AA722="국비50%, 시도비50%",N722*50%,IF(AA722="시도비50%, 시군구비50%",N722*0%,IF(AA722="국비30%, 시도비35%, 시군구비35%",N722*30%)))))))</f>
        <v>0</v>
      </c>
      <c r="R722" s="267">
        <f>IF(AA722="국비100%",N722*0%,IF(AA722="시도비100%",N722*100%,IF(AA722="시군구비100%",N722*0%,IF(AA722="국비30%, 시도비70%",N722*70%,IF(AA722="국비50%, 시도비50%",N722*50%,IF(AA722="시도비50%, 시군구비50%",N722*50%,IF(AA722="국비30%, 시도비35%, 시군구비35%",N722*35%)))))))</f>
        <v>500000</v>
      </c>
      <c r="S722" s="267">
        <f>IF(AA722="국비100%",N722*0%,IF(AA722="시도비100%",N722*0%,IF(AA722="시군구비100%",N722*100%,IF(AA722="국비30%, 시도비70%",N722*0%,IF(AA722="국비50%, 시도비50%",N722*0%,IF(AA722="시도비50%, 시군구비50%",N722*50%,IF(AA722="국비30%, 시도비35%, 시군구비35%",N722*35%)))))))</f>
        <v>0</v>
      </c>
      <c r="T722" s="267">
        <f>IF(AA722="기타보조금",N722*100%,N722*0%)</f>
        <v>0</v>
      </c>
      <c r="U722" s="267">
        <f>SUM(Q722:T722)</f>
        <v>500000</v>
      </c>
      <c r="V722" s="267">
        <f>IF(AA722="자부담",N722*100%,N722*0%)</f>
        <v>0</v>
      </c>
      <c r="W722" s="267">
        <f>IF(AA722="후원금",N722*100%,N722*0%)</f>
        <v>0</v>
      </c>
      <c r="X722" s="267">
        <f>IF(AA722="수익사업",N722*100%,N722*0%)</f>
        <v>0</v>
      </c>
      <c r="Y722" s="755">
        <f>SUM(U722:X722)</f>
        <v>500000</v>
      </c>
      <c r="Z722" s="268" t="s">
        <v>241</v>
      </c>
      <c r="AA722" s="268" t="s">
        <v>412</v>
      </c>
      <c r="AB722" s="268" t="s">
        <v>493</v>
      </c>
      <c r="AC722" s="257" t="s">
        <v>642</v>
      </c>
      <c r="AD722" s="347"/>
      <c r="AE722" s="347"/>
    </row>
    <row r="723" spans="1:31" ht="20.100000000000001" customHeight="1" x14ac:dyDescent="0.15">
      <c r="A723" s="783"/>
      <c r="B723" s="783"/>
      <c r="C723" s="783"/>
      <c r="D723" s="267"/>
      <c r="E723" s="267"/>
      <c r="F723" s="267"/>
      <c r="G723" s="359" t="s">
        <v>110</v>
      </c>
      <c r="H723" s="679">
        <v>63100</v>
      </c>
      <c r="I723" s="677" t="s">
        <v>22</v>
      </c>
      <c r="J723" s="678">
        <v>2</v>
      </c>
      <c r="K723" s="677"/>
      <c r="L723" s="676"/>
      <c r="M723" s="675" t="s">
        <v>24</v>
      </c>
      <c r="N723" s="358">
        <f>SUM(H723*J723)</f>
        <v>126200</v>
      </c>
      <c r="O723" s="674">
        <v>126200</v>
      </c>
      <c r="P723" s="276">
        <f>N723-O723</f>
        <v>0</v>
      </c>
      <c r="Q723" s="267">
        <f>IF(AA723="국비100%",N723*100%,IF(AA723="시도비100%",N723*0%,IF(AA723="시군구비100%",N723*0%,IF(AA723="국비30%, 시도비70%",N723*30%,IF(AA723="국비50%, 시도비50%",N723*50%,IF(AA723="시도비50%, 시군구비50%",N723*0%,IF(AA723="국비30%, 시도비35%, 시군구비35%",N723*30%)))))))</f>
        <v>0</v>
      </c>
      <c r="R723" s="267">
        <f>IF(AA723="국비100%",N723*0%,IF(AA723="시도비100%",N723*100%,IF(AA723="시군구비100%",N723*0%,IF(AA723="국비30%, 시도비70%",N723*70%,IF(AA723="국비50%, 시도비50%",N723*50%,IF(AA723="시도비50%, 시군구비50%",N723*50%,IF(AA723="국비30%, 시도비35%, 시군구비35%",N723*35%)))))))</f>
        <v>126200</v>
      </c>
      <c r="S723" s="267">
        <f>IF(AA723="국비100%",N723*0%,IF(AA723="시도비100%",N723*0%,IF(AA723="시군구비100%",N723*100%,IF(AA723="국비30%, 시도비70%",N723*0%,IF(AA723="국비50%, 시도비50%",N723*0%,IF(AA723="시도비50%, 시군구비50%",N723*50%,IF(AA723="국비30%, 시도비35%, 시군구비35%",N723*35%)))))))</f>
        <v>0</v>
      </c>
      <c r="T723" s="267">
        <f>IF(AA723="기타보조금",N723*100%,N723*0%)</f>
        <v>0</v>
      </c>
      <c r="U723" s="267">
        <f>SUM(Q723:T723)</f>
        <v>126200</v>
      </c>
      <c r="V723" s="267">
        <f>IF(AA723="자부담",N723*100%,N723*0%)</f>
        <v>0</v>
      </c>
      <c r="W723" s="267">
        <f>IF(AA723="후원금",N723*100%,N723*0%)</f>
        <v>0</v>
      </c>
      <c r="X723" s="267">
        <f>IF(AA723="수익사업",N723*100%,N723*0%)</f>
        <v>0</v>
      </c>
      <c r="Y723" s="755">
        <f>SUM(U723:X723)</f>
        <v>126200</v>
      </c>
      <c r="Z723" s="268" t="s">
        <v>241</v>
      </c>
      <c r="AA723" s="268" t="s">
        <v>412</v>
      </c>
      <c r="AB723" s="268" t="s">
        <v>493</v>
      </c>
      <c r="AC723" s="257" t="s">
        <v>642</v>
      </c>
      <c r="AD723" s="347"/>
      <c r="AE723" s="347"/>
    </row>
    <row r="724" spans="1:31" ht="20.100000000000001" customHeight="1" x14ac:dyDescent="0.15">
      <c r="A724" s="783"/>
      <c r="B724" s="783"/>
      <c r="C724" s="779" t="s">
        <v>655</v>
      </c>
      <c r="D724" s="293">
        <f>SUM(N725:N733)</f>
        <v>766330</v>
      </c>
      <c r="E724" s="293">
        <v>0</v>
      </c>
      <c r="F724" s="293">
        <f>SUM(D724-E724)</f>
        <v>766330</v>
      </c>
      <c r="G724" s="292"/>
      <c r="H724" s="290"/>
      <c r="I724" s="290"/>
      <c r="J724" s="290"/>
      <c r="K724" s="290"/>
      <c r="L724" s="290"/>
      <c r="M724" s="290"/>
      <c r="N724" s="289"/>
      <c r="O724" s="293">
        <f t="shared" ref="O724:Y724" si="263">SUM(O725:O733)</f>
        <v>473130</v>
      </c>
      <c r="P724" s="293">
        <f t="shared" si="263"/>
        <v>293200</v>
      </c>
      <c r="Q724" s="293">
        <f t="shared" si="263"/>
        <v>0</v>
      </c>
      <c r="R724" s="293">
        <f t="shared" si="263"/>
        <v>766330</v>
      </c>
      <c r="S724" s="293">
        <f t="shared" si="263"/>
        <v>0</v>
      </c>
      <c r="T724" s="293">
        <f t="shared" si="263"/>
        <v>0</v>
      </c>
      <c r="U724" s="293">
        <f t="shared" si="263"/>
        <v>766330</v>
      </c>
      <c r="V724" s="293">
        <f t="shared" si="263"/>
        <v>0</v>
      </c>
      <c r="W724" s="293">
        <f t="shared" si="263"/>
        <v>0</v>
      </c>
      <c r="X724" s="293">
        <f t="shared" si="263"/>
        <v>0</v>
      </c>
      <c r="Y724" s="293">
        <f t="shared" si="263"/>
        <v>766330</v>
      </c>
      <c r="Z724" s="287"/>
      <c r="AA724" s="287"/>
      <c r="AB724" s="287"/>
      <c r="AC724" s="627"/>
    </row>
    <row r="725" spans="1:31" ht="20.100000000000001" customHeight="1" x14ac:dyDescent="0.15">
      <c r="A725" s="783"/>
      <c r="B725" s="783"/>
      <c r="C725" s="783"/>
      <c r="D725" s="267"/>
      <c r="E725" s="267"/>
      <c r="F725" s="267"/>
      <c r="G725" s="156" t="s">
        <v>8</v>
      </c>
      <c r="H725" s="644"/>
      <c r="I725" s="672"/>
      <c r="J725" s="641"/>
      <c r="K725" s="672"/>
      <c r="L725" s="646"/>
      <c r="M725" s="621"/>
      <c r="N725" s="159"/>
      <c r="O725" s="277"/>
      <c r="P725" s="276"/>
      <c r="Q725" s="267"/>
      <c r="R725" s="267"/>
      <c r="S725" s="267"/>
      <c r="T725" s="267"/>
      <c r="U725" s="267"/>
      <c r="V725" s="267"/>
      <c r="W725" s="267"/>
      <c r="X725" s="267"/>
      <c r="Y725" s="755"/>
      <c r="Z725" s="268"/>
      <c r="AA725" s="268"/>
      <c r="AB725" s="268"/>
      <c r="AC725" s="347"/>
      <c r="AD725" s="347"/>
      <c r="AE725" s="347"/>
    </row>
    <row r="726" spans="1:31" ht="20.100000000000001" customHeight="1" x14ac:dyDescent="0.15">
      <c r="A726" s="783"/>
      <c r="B726" s="783"/>
      <c r="C726" s="783"/>
      <c r="D726" s="267"/>
      <c r="E726" s="267"/>
      <c r="F726" s="267"/>
      <c r="G726" s="156" t="s">
        <v>230</v>
      </c>
      <c r="H726" s="673">
        <v>10000</v>
      </c>
      <c r="I726" s="672" t="s">
        <v>22</v>
      </c>
      <c r="J726" s="641">
        <v>8</v>
      </c>
      <c r="K726" s="671"/>
      <c r="L726" s="671"/>
      <c r="M726" s="621" t="s">
        <v>24</v>
      </c>
      <c r="N726" s="159">
        <f>SUM(H726*J726)</f>
        <v>80000</v>
      </c>
      <c r="O726" s="277">
        <v>30000</v>
      </c>
      <c r="P726" s="276">
        <f>N726-O726</f>
        <v>50000</v>
      </c>
      <c r="Q726" s="267">
        <f>IF(AA726="국비100%",N726*100%,IF(AA726="시도비100%",N726*0%,IF(AA726="시군구비100%",N726*0%,IF(AA726="국비30%, 시도비70%",N726*30%,IF(AA726="국비50%, 시도비50%",N726*50%,IF(AA726="시도비50%, 시군구비50%",N726*0%,IF(AA726="국비30%, 시도비35%, 시군구비35%",N726*30%)))))))</f>
        <v>0</v>
      </c>
      <c r="R726" s="267">
        <f>IF(AA726="국비100%",N726*0%,IF(AA726="시도비100%",N726*100%,IF(AA726="시군구비100%",N726*0%,IF(AA726="국비30%, 시도비70%",N726*70%,IF(AA726="국비50%, 시도비50%",N726*50%,IF(AA726="시도비50%, 시군구비50%",N726*50%,IF(AA726="국비30%, 시도비35%, 시군구비35%",N726*35%)))))))</f>
        <v>80000</v>
      </c>
      <c r="S726" s="267">
        <f>IF(AA726="국비100%",N726*0%,IF(AA726="시도비100%",N726*0%,IF(AA726="시군구비100%",N726*100%,IF(AA726="국비30%, 시도비70%",N726*0%,IF(AA726="국비50%, 시도비50%",N726*0%,IF(AA726="시도비50%, 시군구비50%",N726*50%,IF(AA726="국비30%, 시도비35%, 시군구비35%",N726*35%)))))))</f>
        <v>0</v>
      </c>
      <c r="T726" s="267">
        <f>IF(AA726="기타보조금",N726*100%,N726*0%)</f>
        <v>0</v>
      </c>
      <c r="U726" s="267">
        <f>SUM(Q726:T726)</f>
        <v>80000</v>
      </c>
      <c r="V726" s="267">
        <f>IF(AA726="자부담",N726*100%,N726*0%)</f>
        <v>0</v>
      </c>
      <c r="W726" s="267">
        <f>IF(AA726="후원금",N726*100%,N726*0%)</f>
        <v>0</v>
      </c>
      <c r="X726" s="267">
        <f>IF(AA726="수익사업",N726*100%,N726*0%)</f>
        <v>0</v>
      </c>
      <c r="Y726" s="755">
        <f>SUM(U726:X726)</f>
        <v>80000</v>
      </c>
      <c r="Z726" s="268" t="s">
        <v>241</v>
      </c>
      <c r="AA726" s="268" t="s">
        <v>412</v>
      </c>
      <c r="AB726" s="268" t="s">
        <v>493</v>
      </c>
      <c r="AC726" s="257" t="s">
        <v>642</v>
      </c>
      <c r="AD726" s="347"/>
      <c r="AE726" s="347"/>
    </row>
    <row r="727" spans="1:31" ht="20.100000000000001" customHeight="1" x14ac:dyDescent="0.15">
      <c r="A727" s="783"/>
      <c r="B727" s="783"/>
      <c r="C727" s="783"/>
      <c r="D727" s="267"/>
      <c r="E727" s="267"/>
      <c r="F727" s="267"/>
      <c r="G727" s="156" t="s">
        <v>231</v>
      </c>
      <c r="H727" s="673"/>
      <c r="I727" s="672"/>
      <c r="J727" s="641"/>
      <c r="K727" s="671"/>
      <c r="L727" s="671"/>
      <c r="M727" s="621"/>
      <c r="N727" s="159"/>
      <c r="O727" s="277"/>
      <c r="P727" s="276"/>
      <c r="Q727" s="267"/>
      <c r="R727" s="267"/>
      <c r="S727" s="267"/>
      <c r="T727" s="267"/>
      <c r="U727" s="267"/>
      <c r="V727" s="267"/>
      <c r="W727" s="267"/>
      <c r="X727" s="267"/>
      <c r="Y727" s="755"/>
      <c r="Z727" s="268"/>
      <c r="AA727" s="268"/>
      <c r="AB727" s="268"/>
      <c r="AC727" s="347"/>
      <c r="AD727" s="347"/>
      <c r="AE727" s="347"/>
    </row>
    <row r="728" spans="1:31" ht="20.100000000000001" customHeight="1" x14ac:dyDescent="0.15">
      <c r="A728" s="783"/>
      <c r="B728" s="783"/>
      <c r="C728" s="783"/>
      <c r="D728" s="267"/>
      <c r="E728" s="267"/>
      <c r="F728" s="267"/>
      <c r="G728" s="156" t="s">
        <v>238</v>
      </c>
      <c r="H728" s="673">
        <v>162000</v>
      </c>
      <c r="I728" s="672" t="s">
        <v>22</v>
      </c>
      <c r="J728" s="641">
        <v>1</v>
      </c>
      <c r="K728" s="671"/>
      <c r="L728" s="671"/>
      <c r="M728" s="621" t="s">
        <v>24</v>
      </c>
      <c r="N728" s="159">
        <f>SUM(H728*J728)</f>
        <v>162000</v>
      </c>
      <c r="O728" s="277">
        <v>20300</v>
      </c>
      <c r="P728" s="276">
        <f>N728-O728</f>
        <v>141700</v>
      </c>
      <c r="Q728" s="267">
        <f>IF(AA728="국비100%",N728*100%,IF(AA728="시도비100%",N728*0%,IF(AA728="시군구비100%",N728*0%,IF(AA728="국비30%, 시도비70%",N728*30%,IF(AA728="국비50%, 시도비50%",N728*50%,IF(AA728="시도비50%, 시군구비50%",N728*0%,IF(AA728="국비30%, 시도비35%, 시군구비35%",N728*30%)))))))</f>
        <v>0</v>
      </c>
      <c r="R728" s="267">
        <f>IF(AA728="국비100%",N728*0%,IF(AA728="시도비100%",N728*100%,IF(AA728="시군구비100%",N728*0%,IF(AA728="국비30%, 시도비70%",N728*70%,IF(AA728="국비50%, 시도비50%",N728*50%,IF(AA728="시도비50%, 시군구비50%",N728*50%,IF(AA728="국비30%, 시도비35%, 시군구비35%",N728*35%)))))))</f>
        <v>162000</v>
      </c>
      <c r="S728" s="267">
        <f>IF(AA728="국비100%",N728*0%,IF(AA728="시도비100%",N728*0%,IF(AA728="시군구비100%",N728*100%,IF(AA728="국비30%, 시도비70%",N728*0%,IF(AA728="국비50%, 시도비50%",N728*0%,IF(AA728="시도비50%, 시군구비50%",N728*50%,IF(AA728="국비30%, 시도비35%, 시군구비35%",N728*35%)))))))</f>
        <v>0</v>
      </c>
      <c r="T728" s="267">
        <f>IF(AA728="기타보조금",N728*100%,N728*0%)</f>
        <v>0</v>
      </c>
      <c r="U728" s="267">
        <f>SUM(Q728:T728)</f>
        <v>162000</v>
      </c>
      <c r="V728" s="267">
        <f>IF(AA728="자부담",N728*100%,N728*0%)</f>
        <v>0</v>
      </c>
      <c r="W728" s="267">
        <f>IF(AA728="후원금",N728*100%,N728*0%)</f>
        <v>0</v>
      </c>
      <c r="X728" s="267">
        <f>IF(AA728="수익사업",N728*100%,N728*0%)</f>
        <v>0</v>
      </c>
      <c r="Y728" s="755">
        <f>SUM(U728:X728)</f>
        <v>162000</v>
      </c>
      <c r="Z728" s="268" t="s">
        <v>241</v>
      </c>
      <c r="AA728" s="268" t="s">
        <v>412</v>
      </c>
      <c r="AB728" s="268" t="s">
        <v>493</v>
      </c>
      <c r="AC728" s="257" t="s">
        <v>642</v>
      </c>
      <c r="AD728" s="347"/>
      <c r="AE728" s="347"/>
    </row>
    <row r="729" spans="1:31" ht="20.100000000000001" customHeight="1" x14ac:dyDescent="0.15">
      <c r="A729" s="783"/>
      <c r="B729" s="783"/>
      <c r="C729" s="783"/>
      <c r="D729" s="267"/>
      <c r="E729" s="267"/>
      <c r="F729" s="267"/>
      <c r="G729" s="156" t="s">
        <v>234</v>
      </c>
      <c r="H729" s="644">
        <v>3600</v>
      </c>
      <c r="I729" s="672" t="s">
        <v>22</v>
      </c>
      <c r="J729" s="641">
        <v>13</v>
      </c>
      <c r="K729" s="672"/>
      <c r="L729" s="646"/>
      <c r="M729" s="621" t="s">
        <v>24</v>
      </c>
      <c r="N729" s="159">
        <f>SUM(H729*J729)</f>
        <v>46800</v>
      </c>
      <c r="O729" s="277">
        <v>46800</v>
      </c>
      <c r="P729" s="276">
        <f>N729-O729</f>
        <v>0</v>
      </c>
      <c r="Q729" s="267">
        <f>IF(AA729="국비100%",N729*100%,IF(AA729="시도비100%",N729*0%,IF(AA729="시군구비100%",N729*0%,IF(AA729="국비30%, 시도비70%",N729*30%,IF(AA729="국비50%, 시도비50%",N729*50%,IF(AA729="시도비50%, 시군구비50%",N729*0%,IF(AA729="국비30%, 시도비35%, 시군구비35%",N729*30%)))))))</f>
        <v>0</v>
      </c>
      <c r="R729" s="267">
        <f>IF(AA729="국비100%",N729*0%,IF(AA729="시도비100%",N729*100%,IF(AA729="시군구비100%",N729*0%,IF(AA729="국비30%, 시도비70%",N729*70%,IF(AA729="국비50%, 시도비50%",N729*50%,IF(AA729="시도비50%, 시군구비50%",N729*50%,IF(AA729="국비30%, 시도비35%, 시군구비35%",N729*35%)))))))</f>
        <v>46800</v>
      </c>
      <c r="S729" s="267">
        <f>IF(AA729="국비100%",N729*0%,IF(AA729="시도비100%",N729*0%,IF(AA729="시군구비100%",N729*100%,IF(AA729="국비30%, 시도비70%",N729*0%,IF(AA729="국비50%, 시도비50%",N729*0%,IF(AA729="시도비50%, 시군구비50%",N729*50%,IF(AA729="국비30%, 시도비35%, 시군구비35%",N729*35%)))))))</f>
        <v>0</v>
      </c>
      <c r="T729" s="267">
        <f>IF(AA729="기타보조금",N729*100%,N729*0%)</f>
        <v>0</v>
      </c>
      <c r="U729" s="267">
        <f>SUM(Q729:T729)</f>
        <v>46800</v>
      </c>
      <c r="V729" s="267">
        <f>IF(AA729="자부담",N729*100%,N729*0%)</f>
        <v>0</v>
      </c>
      <c r="W729" s="267">
        <f>IF(AA729="후원금",N729*100%,N729*0%)</f>
        <v>0</v>
      </c>
      <c r="X729" s="267">
        <f>IF(AA729="수익사업",N729*100%,N729*0%)</f>
        <v>0</v>
      </c>
      <c r="Y729" s="755">
        <f>SUM(U729:X729)</f>
        <v>46800</v>
      </c>
      <c r="Z729" s="268" t="s">
        <v>241</v>
      </c>
      <c r="AA729" s="268" t="s">
        <v>412</v>
      </c>
      <c r="AB729" s="268" t="s">
        <v>493</v>
      </c>
      <c r="AC729" s="257" t="s">
        <v>642</v>
      </c>
      <c r="AD729" s="347"/>
      <c r="AE729" s="347"/>
    </row>
    <row r="730" spans="1:31" ht="20.100000000000001" customHeight="1" x14ac:dyDescent="0.15">
      <c r="A730" s="783"/>
      <c r="B730" s="783"/>
      <c r="C730" s="783"/>
      <c r="D730" s="267"/>
      <c r="E730" s="267"/>
      <c r="F730" s="267"/>
      <c r="G730" s="156"/>
      <c r="H730" s="644">
        <v>49530</v>
      </c>
      <c r="I730" s="672" t="s">
        <v>22</v>
      </c>
      <c r="J730" s="641">
        <v>1</v>
      </c>
      <c r="K730" s="672"/>
      <c r="L730" s="646"/>
      <c r="M730" s="621" t="s">
        <v>24</v>
      </c>
      <c r="N730" s="159">
        <f>SUM(H730*J730)</f>
        <v>49530</v>
      </c>
      <c r="O730" s="277">
        <v>49530</v>
      </c>
      <c r="P730" s="276">
        <f>N730-O730</f>
        <v>0</v>
      </c>
      <c r="Q730" s="267">
        <f>IF(AA730="국비100%",N730*100%,IF(AA730="시도비100%",N730*0%,IF(AA730="시군구비100%",N730*0%,IF(AA730="국비30%, 시도비70%",N730*30%,IF(AA730="국비50%, 시도비50%",N730*50%,IF(AA730="시도비50%, 시군구비50%",N730*0%,IF(AA730="국비30%, 시도비35%, 시군구비35%",N730*30%)))))))</f>
        <v>0</v>
      </c>
      <c r="R730" s="267">
        <f>IF(AA730="국비100%",N730*0%,IF(AA730="시도비100%",N730*100%,IF(AA730="시군구비100%",N730*0%,IF(AA730="국비30%, 시도비70%",N730*70%,IF(AA730="국비50%, 시도비50%",N730*50%,IF(AA730="시도비50%, 시군구비50%",N730*50%,IF(AA730="국비30%, 시도비35%, 시군구비35%",N730*35%)))))))</f>
        <v>49530</v>
      </c>
      <c r="S730" s="267">
        <f>IF(AA730="국비100%",N730*0%,IF(AA730="시도비100%",N730*0%,IF(AA730="시군구비100%",N730*100%,IF(AA730="국비30%, 시도비70%",N730*0%,IF(AA730="국비50%, 시도비50%",N730*0%,IF(AA730="시도비50%, 시군구비50%",N730*50%,IF(AA730="국비30%, 시도비35%, 시군구비35%",N730*35%)))))))</f>
        <v>0</v>
      </c>
      <c r="T730" s="267">
        <f>IF(AA730="기타보조금",N730*100%,N730*0%)</f>
        <v>0</v>
      </c>
      <c r="U730" s="267">
        <f>SUM(Q730:T730)</f>
        <v>49530</v>
      </c>
      <c r="V730" s="267">
        <f>IF(AA730="자부담",N730*100%,N730*0%)</f>
        <v>0</v>
      </c>
      <c r="W730" s="267">
        <f>IF(AA730="후원금",N730*100%,N730*0%)</f>
        <v>0</v>
      </c>
      <c r="X730" s="267">
        <f>IF(AA730="수익사업",N730*100%,N730*0%)</f>
        <v>0</v>
      </c>
      <c r="Y730" s="755">
        <f>SUM(U730:X730)</f>
        <v>49530</v>
      </c>
      <c r="Z730" s="268" t="s">
        <v>241</v>
      </c>
      <c r="AA730" s="268" t="s">
        <v>412</v>
      </c>
      <c r="AB730" s="268" t="s">
        <v>493</v>
      </c>
      <c r="AC730" s="257" t="s">
        <v>642</v>
      </c>
      <c r="AD730" s="347"/>
      <c r="AE730" s="347"/>
    </row>
    <row r="731" spans="1:31" ht="20.100000000000001" customHeight="1" x14ac:dyDescent="0.15">
      <c r="A731" s="783"/>
      <c r="B731" s="783"/>
      <c r="C731" s="783"/>
      <c r="D731" s="267"/>
      <c r="E731" s="267"/>
      <c r="F731" s="267"/>
      <c r="G731" s="156" t="s">
        <v>426</v>
      </c>
      <c r="H731" s="673"/>
      <c r="I731" s="672"/>
      <c r="J731" s="641"/>
      <c r="K731" s="671"/>
      <c r="L731" s="671"/>
      <c r="M731" s="621"/>
      <c r="N731" s="159"/>
      <c r="O731" s="277"/>
      <c r="P731" s="276"/>
      <c r="Q731" s="267"/>
      <c r="R731" s="267"/>
      <c r="S731" s="267"/>
      <c r="T731" s="267"/>
      <c r="U731" s="267"/>
      <c r="V731" s="267"/>
      <c r="W731" s="267"/>
      <c r="X731" s="267"/>
      <c r="Y731" s="755"/>
      <c r="Z731" s="268"/>
      <c r="AA731" s="268"/>
      <c r="AB731" s="268"/>
      <c r="AC731" s="347"/>
      <c r="AD731" s="347"/>
      <c r="AE731" s="347"/>
    </row>
    <row r="732" spans="1:31" ht="20.100000000000001" customHeight="1" x14ac:dyDescent="0.15">
      <c r="A732" s="783"/>
      <c r="B732" s="783"/>
      <c r="C732" s="783"/>
      <c r="D732" s="267"/>
      <c r="E732" s="267"/>
      <c r="F732" s="267"/>
      <c r="G732" s="156" t="s">
        <v>237</v>
      </c>
      <c r="H732" s="673">
        <v>8000</v>
      </c>
      <c r="I732" s="672" t="s">
        <v>22</v>
      </c>
      <c r="J732" s="641">
        <v>50</v>
      </c>
      <c r="K732" s="671"/>
      <c r="L732" s="671"/>
      <c r="M732" s="621" t="s">
        <v>24</v>
      </c>
      <c r="N732" s="159">
        <f>SUM(H732*J732)</f>
        <v>400000</v>
      </c>
      <c r="O732" s="277">
        <v>298500</v>
      </c>
      <c r="P732" s="276">
        <f>N732-O732</f>
        <v>101500</v>
      </c>
      <c r="Q732" s="267">
        <f>IF(AA732="국비100%",N732*100%,IF(AA732="시도비100%",N732*0%,IF(AA732="시군구비100%",N732*0%,IF(AA732="국비30%, 시도비70%",N732*30%,IF(AA732="국비50%, 시도비50%",N732*50%,IF(AA732="시도비50%, 시군구비50%",N732*0%,IF(AA732="국비30%, 시도비35%, 시군구비35%",N732*30%)))))))</f>
        <v>0</v>
      </c>
      <c r="R732" s="267">
        <f>IF(AA732="국비100%",N732*0%,IF(AA732="시도비100%",N732*100%,IF(AA732="시군구비100%",N732*0%,IF(AA732="국비30%, 시도비70%",N732*70%,IF(AA732="국비50%, 시도비50%",N732*50%,IF(AA732="시도비50%, 시군구비50%",N732*50%,IF(AA732="국비30%, 시도비35%, 시군구비35%",N732*35%)))))))</f>
        <v>400000</v>
      </c>
      <c r="S732" s="267">
        <f>IF(AA732="국비100%",N732*0%,IF(AA732="시도비100%",N732*0%,IF(AA732="시군구비100%",N732*100%,IF(AA732="국비30%, 시도비70%",N732*0%,IF(AA732="국비50%, 시도비50%",N732*0%,IF(AA732="시도비50%, 시군구비50%",N732*50%,IF(AA732="국비30%, 시도비35%, 시군구비35%",N732*35%)))))))</f>
        <v>0</v>
      </c>
      <c r="T732" s="267">
        <f>IF(AA732="기타보조금",N732*100%,N732*0%)</f>
        <v>0</v>
      </c>
      <c r="U732" s="267">
        <f>SUM(Q732:T732)</f>
        <v>400000</v>
      </c>
      <c r="V732" s="267">
        <f>IF(AA732="자부담",N732*100%,N732*0%)</f>
        <v>0</v>
      </c>
      <c r="W732" s="267">
        <f>IF(AA732="후원금",N732*100%,N732*0%)</f>
        <v>0</v>
      </c>
      <c r="X732" s="267">
        <f>IF(AA732="수익사업",N732*100%,N732*0%)</f>
        <v>0</v>
      </c>
      <c r="Y732" s="755">
        <f>SUM(U732:X732)</f>
        <v>400000</v>
      </c>
      <c r="Z732" s="268" t="s">
        <v>241</v>
      </c>
      <c r="AA732" s="268" t="s">
        <v>412</v>
      </c>
      <c r="AB732" s="268" t="s">
        <v>493</v>
      </c>
      <c r="AC732" s="257" t="s">
        <v>642</v>
      </c>
      <c r="AD732" s="347"/>
      <c r="AE732" s="347"/>
    </row>
    <row r="733" spans="1:31" ht="20.100000000000001" customHeight="1" x14ac:dyDescent="0.15">
      <c r="A733" s="783"/>
      <c r="B733" s="783"/>
      <c r="C733" s="783"/>
      <c r="D733" s="267"/>
      <c r="E733" s="267"/>
      <c r="F733" s="267"/>
      <c r="G733" s="351" t="s">
        <v>186</v>
      </c>
      <c r="H733" s="134">
        <v>28000</v>
      </c>
      <c r="I733" s="350" t="s">
        <v>22</v>
      </c>
      <c r="J733" s="349">
        <v>1</v>
      </c>
      <c r="K733" s="348"/>
      <c r="L733" s="348"/>
      <c r="M733" s="248" t="s">
        <v>24</v>
      </c>
      <c r="N733" s="159">
        <f>SUM(H733*J733)</f>
        <v>28000</v>
      </c>
      <c r="O733" s="277">
        <v>28000</v>
      </c>
      <c r="P733" s="276">
        <f>N733-O733</f>
        <v>0</v>
      </c>
      <c r="Q733" s="267">
        <f>IF(AA733="국비100%",N733*100%,IF(AA733="시도비100%",N733*0%,IF(AA733="시군구비100%",N733*0%,IF(AA733="국비30%, 시도비70%",N733*30%,IF(AA733="국비50%, 시도비50%",N733*50%,IF(AA733="시도비50%, 시군구비50%",N733*0%,IF(AA733="국비30%, 시도비35%, 시군구비35%",N733*30%)))))))</f>
        <v>0</v>
      </c>
      <c r="R733" s="267">
        <f>IF(AA733="국비100%",N733*0%,IF(AA733="시도비100%",N733*100%,IF(AA733="시군구비100%",N733*0%,IF(AA733="국비30%, 시도비70%",N733*70%,IF(AA733="국비50%, 시도비50%",N733*50%,IF(AA733="시도비50%, 시군구비50%",N733*50%,IF(AA733="국비30%, 시도비35%, 시군구비35%",N733*35%)))))))</f>
        <v>28000</v>
      </c>
      <c r="S733" s="267">
        <f>IF(AA733="국비100%",N733*0%,IF(AA733="시도비100%",N733*0%,IF(AA733="시군구비100%",N733*100%,IF(AA733="국비30%, 시도비70%",N733*0%,IF(AA733="국비50%, 시도비50%",N733*0%,IF(AA733="시도비50%, 시군구비50%",N733*50%,IF(AA733="국비30%, 시도비35%, 시군구비35%",N733*35%)))))))</f>
        <v>0</v>
      </c>
      <c r="T733" s="267">
        <f>IF(AA733="기타보조금",N733*100%,N733*0%)</f>
        <v>0</v>
      </c>
      <c r="U733" s="267">
        <f>SUM(Q733:T733)</f>
        <v>28000</v>
      </c>
      <c r="V733" s="267">
        <f>IF(AA733="자부담",N733*100%,N733*0%)</f>
        <v>0</v>
      </c>
      <c r="W733" s="267">
        <f>IF(AA733="후원금",N733*100%,N733*0%)</f>
        <v>0</v>
      </c>
      <c r="X733" s="267">
        <f>IF(AA733="수익사업",N733*100%,N733*0%)</f>
        <v>0</v>
      </c>
      <c r="Y733" s="755">
        <f>SUM(U733:X733)</f>
        <v>28000</v>
      </c>
      <c r="Z733" s="268" t="s">
        <v>241</v>
      </c>
      <c r="AA733" s="268" t="s">
        <v>412</v>
      </c>
      <c r="AB733" s="268" t="s">
        <v>493</v>
      </c>
      <c r="AC733" s="257" t="s">
        <v>642</v>
      </c>
      <c r="AD733" s="347"/>
      <c r="AE733" s="347"/>
    </row>
    <row r="734" spans="1:31" ht="20.100000000000001" customHeight="1" x14ac:dyDescent="0.15">
      <c r="A734" s="783"/>
      <c r="B734" s="779" t="s">
        <v>654</v>
      </c>
      <c r="C734" s="113" t="s">
        <v>11</v>
      </c>
      <c r="D734" s="293">
        <f>SUM(D735+D805)</f>
        <v>3422619360.98101</v>
      </c>
      <c r="E734" s="293">
        <f>SUM(E735+E805)</f>
        <v>3966413560</v>
      </c>
      <c r="F734" s="293">
        <f>SUM(F735+F805)</f>
        <v>-543794199.01899004</v>
      </c>
      <c r="G734" s="292"/>
      <c r="H734" s="290"/>
      <c r="I734" s="290"/>
      <c r="J734" s="290"/>
      <c r="K734" s="290"/>
      <c r="L734" s="290"/>
      <c r="M734" s="290"/>
      <c r="N734" s="289"/>
      <c r="O734" s="293">
        <f t="shared" ref="O734:Y734" si="264">SUM(O735+O805)</f>
        <v>2250734022</v>
      </c>
      <c r="P734" s="293">
        <f t="shared" si="264"/>
        <v>1171885338.98101</v>
      </c>
      <c r="Q734" s="293">
        <f t="shared" si="264"/>
        <v>751921500</v>
      </c>
      <c r="R734" s="293">
        <f t="shared" si="264"/>
        <v>971937545</v>
      </c>
      <c r="S734" s="293">
        <f t="shared" si="264"/>
        <v>879703745</v>
      </c>
      <c r="T734" s="293">
        <f t="shared" si="264"/>
        <v>0</v>
      </c>
      <c r="U734" s="293">
        <f t="shared" si="264"/>
        <v>2603562790</v>
      </c>
      <c r="V734" s="293">
        <f t="shared" si="264"/>
        <v>571100</v>
      </c>
      <c r="W734" s="293">
        <f t="shared" si="264"/>
        <v>0</v>
      </c>
      <c r="X734" s="293">
        <f t="shared" si="264"/>
        <v>818485470.98100996</v>
      </c>
      <c r="Y734" s="293">
        <f t="shared" si="264"/>
        <v>3422619360.98101</v>
      </c>
      <c r="Z734" s="287"/>
      <c r="AA734" s="287"/>
      <c r="AB734" s="287"/>
      <c r="AC734" s="627"/>
    </row>
    <row r="735" spans="1:31" ht="20.100000000000001" customHeight="1" x14ac:dyDescent="0.15">
      <c r="A735" s="783"/>
      <c r="B735" s="784"/>
      <c r="C735" s="779" t="s">
        <v>653</v>
      </c>
      <c r="D735" s="293">
        <f>SUM(N736:N804)</f>
        <v>3203838550.98101</v>
      </c>
      <c r="E735" s="293">
        <v>3727176280</v>
      </c>
      <c r="F735" s="293">
        <f>SUM(D735-E735)</f>
        <v>-523337729.01899004</v>
      </c>
      <c r="G735" s="292"/>
      <c r="H735" s="290"/>
      <c r="I735" s="291"/>
      <c r="J735" s="291"/>
      <c r="K735" s="290"/>
      <c r="L735" s="291"/>
      <c r="M735" s="290"/>
      <c r="N735" s="289"/>
      <c r="O735" s="293">
        <f t="shared" ref="O735:Y735" si="265">SUM(O736:O804)</f>
        <v>2075862082</v>
      </c>
      <c r="P735" s="293">
        <f t="shared" si="265"/>
        <v>1127976468.98101</v>
      </c>
      <c r="Q735" s="293">
        <f t="shared" si="265"/>
        <v>691491984</v>
      </c>
      <c r="R735" s="293">
        <f t="shared" si="265"/>
        <v>892412448</v>
      </c>
      <c r="S735" s="293">
        <f t="shared" si="265"/>
        <v>801448648</v>
      </c>
      <c r="T735" s="293">
        <f t="shared" si="265"/>
        <v>0</v>
      </c>
      <c r="U735" s="293">
        <f t="shared" si="265"/>
        <v>2385353080</v>
      </c>
      <c r="V735" s="293">
        <f t="shared" si="265"/>
        <v>0</v>
      </c>
      <c r="W735" s="293">
        <f t="shared" si="265"/>
        <v>0</v>
      </c>
      <c r="X735" s="293">
        <f t="shared" si="265"/>
        <v>818485470.98100996</v>
      </c>
      <c r="Y735" s="293">
        <f t="shared" si="265"/>
        <v>3203838550.98101</v>
      </c>
      <c r="Z735" s="287"/>
      <c r="AA735" s="287"/>
      <c r="AB735" s="287"/>
      <c r="AC735" s="627"/>
    </row>
    <row r="736" spans="1:31" s="347" customFormat="1" ht="20.100000000000001" customHeight="1" x14ac:dyDescent="0.15">
      <c r="A736" s="789"/>
      <c r="B736" s="789"/>
      <c r="C736" s="789"/>
      <c r="D736" s="341"/>
      <c r="E736" s="341"/>
      <c r="F736" s="341"/>
      <c r="G736" s="280" t="s">
        <v>691</v>
      </c>
      <c r="H736" s="220"/>
      <c r="I736" s="218"/>
      <c r="J736" s="334"/>
      <c r="K736" s="344"/>
      <c r="L736" s="334"/>
      <c r="M736" s="220"/>
      <c r="N736" s="319"/>
      <c r="O736" s="286"/>
      <c r="P736" s="267"/>
      <c r="Q736" s="267"/>
      <c r="R736" s="267"/>
      <c r="S736" s="267"/>
      <c r="T736" s="267"/>
      <c r="U736" s="267"/>
      <c r="V736" s="267"/>
      <c r="W736" s="267"/>
      <c r="X736" s="267"/>
      <c r="Y736" s="755"/>
      <c r="Z736" s="268"/>
      <c r="AA736" s="268"/>
      <c r="AB736" s="268"/>
      <c r="AC736" s="257"/>
    </row>
    <row r="737" spans="1:30" s="347" customFormat="1" ht="20.100000000000001" customHeight="1" x14ac:dyDescent="0.15">
      <c r="A737" s="790"/>
      <c r="B737" s="790"/>
      <c r="C737" s="790"/>
      <c r="D737" s="668"/>
      <c r="E737" s="668"/>
      <c r="F737" s="668"/>
      <c r="G737" s="378" t="s">
        <v>692</v>
      </c>
      <c r="H737" s="604">
        <v>8730</v>
      </c>
      <c r="I737" s="240" t="s">
        <v>22</v>
      </c>
      <c r="J737" s="666">
        <v>128</v>
      </c>
      <c r="K737" s="240" t="s">
        <v>22</v>
      </c>
      <c r="L737" s="669">
        <v>1080</v>
      </c>
      <c r="M737" s="242" t="s">
        <v>24</v>
      </c>
      <c r="N737" s="382">
        <f>SUM(H737*J737*L737)</f>
        <v>1206835200</v>
      </c>
      <c r="O737" s="320">
        <v>723705433</v>
      </c>
      <c r="P737" s="320">
        <f t="shared" ref="P737:P751" si="266">N737-O737</f>
        <v>483129767</v>
      </c>
      <c r="Q737" s="320">
        <f>IF(AA737="국비100%",N737*100%,IF(AA737="시도비100%",N737*0%,IF(AA737="시군구비100%",N737*0%,IF(AA737="국비30%, 시도비70%",N737*30%,IF(AA737="국비50%, 시도비50%",N737*50%,IF(AA737="시도비50%, 시군구비50%",N737*0%,IF(AA737="국비30%, 시도비35%, 시군구비35%",N737*30%)))))))</f>
        <v>362050560</v>
      </c>
      <c r="R737" s="320">
        <f>IF(AA737="국비100%",N737*0%,IF(AA737="시도비100%",N737*100%,IF(AA737="시군구비100%",N737*0%,IF(AA737="국비30%, 시도비70%",N737*70%,IF(AA737="국비50%, 시도비50%",N737*50%,IF(AA737="시도비50%, 시군구비50%",N737*50%,IF(AA737="국비30%, 시도비35%, 시군구비35%",N737*35%)))))))</f>
        <v>422392320</v>
      </c>
      <c r="S737" s="320">
        <f>IF(AA737="국비100%",N737*0%,IF(AA737="시도비100%",N737*0%,IF(AA737="시군구비100%",N737*100%,IF(AA737="국비30%, 시도비70%",N737*0%,IF(AA737="국비50%, 시도비50%",N737*0%,IF(AA737="시도비50%, 시군구비50%",N737*50%,IF(AA737="국비30%, 시도비35%, 시군구비35%",N737*35%)))))))</f>
        <v>422392320</v>
      </c>
      <c r="T737" s="320">
        <f>IF(AA737="기타보조금",N737*100%,N737*0%)</f>
        <v>0</v>
      </c>
      <c r="U737" s="320">
        <f>SUM(Q737:T737)</f>
        <v>1206835200</v>
      </c>
      <c r="V737" s="320">
        <f>IF(AA737="자부담",N737*100%,N737*0%)</f>
        <v>0</v>
      </c>
      <c r="W737" s="320">
        <f>IF(AA737="후원금",N737*100%,N737*0%)</f>
        <v>0</v>
      </c>
      <c r="X737" s="320">
        <f t="shared" ref="X737:X751" si="267">IF(AA737="수익사업",N737*100%,N737*0%)</f>
        <v>0</v>
      </c>
      <c r="Y737" s="755">
        <f t="shared" ref="Y737:Y751" si="268">SUM(U737:X737)</f>
        <v>1206835200</v>
      </c>
      <c r="Z737" s="268" t="s">
        <v>309</v>
      </c>
      <c r="AA737" s="268" t="s">
        <v>600</v>
      </c>
      <c r="AB737" s="268" t="s">
        <v>410</v>
      </c>
      <c r="AC737" s="257" t="s">
        <v>693</v>
      </c>
    </row>
    <row r="738" spans="1:30" s="347" customFormat="1" ht="20.100000000000001" customHeight="1" x14ac:dyDescent="0.15">
      <c r="A738" s="791"/>
      <c r="B738" s="791"/>
      <c r="C738" s="791"/>
      <c r="D738" s="664"/>
      <c r="E738" s="664"/>
      <c r="F738" s="664"/>
      <c r="G738" s="285"/>
      <c r="H738" s="284">
        <v>8730</v>
      </c>
      <c r="I738" s="235" t="s">
        <v>22</v>
      </c>
      <c r="J738" s="607">
        <v>126</v>
      </c>
      <c r="K738" s="235" t="s">
        <v>22</v>
      </c>
      <c r="L738" s="670">
        <v>348.22344950000002</v>
      </c>
      <c r="M738" s="245" t="s">
        <v>24</v>
      </c>
      <c r="N738" s="561">
        <f>SUM(H738*J738*L738)</f>
        <v>383038829.98101002</v>
      </c>
      <c r="O738" s="286">
        <v>296028236</v>
      </c>
      <c r="P738" s="286">
        <f t="shared" si="266"/>
        <v>87010593.98101002</v>
      </c>
      <c r="Q738" s="286"/>
      <c r="R738" s="286"/>
      <c r="S738" s="286"/>
      <c r="T738" s="286"/>
      <c r="U738" s="286"/>
      <c r="V738" s="286"/>
      <c r="W738" s="286"/>
      <c r="X738" s="286">
        <f t="shared" si="267"/>
        <v>383038829.98101002</v>
      </c>
      <c r="Y738" s="755">
        <f t="shared" si="268"/>
        <v>383038829.98101002</v>
      </c>
      <c r="Z738" s="269" t="s">
        <v>133</v>
      </c>
      <c r="AA738" s="268" t="s">
        <v>507</v>
      </c>
      <c r="AB738" s="268" t="s">
        <v>410</v>
      </c>
      <c r="AC738" s="257" t="s">
        <v>316</v>
      </c>
    </row>
    <row r="739" spans="1:30" s="347" customFormat="1" ht="20.100000000000001" customHeight="1" x14ac:dyDescent="0.15">
      <c r="A739" s="789"/>
      <c r="B739" s="789"/>
      <c r="C739" s="789"/>
      <c r="D739" s="341"/>
      <c r="E739" s="341"/>
      <c r="F739" s="341"/>
      <c r="G739" s="273"/>
      <c r="H739" s="275">
        <v>8543.2900000000009</v>
      </c>
      <c r="I739" s="218" t="s">
        <v>22</v>
      </c>
      <c r="J739" s="327">
        <v>10</v>
      </c>
      <c r="K739" s="218" t="s">
        <v>22</v>
      </c>
      <c r="L739" s="537">
        <v>40</v>
      </c>
      <c r="M739" s="220" t="s">
        <v>24</v>
      </c>
      <c r="N739" s="319">
        <f>SUM(H739*J739*L739)</f>
        <v>3417316.0000000005</v>
      </c>
      <c r="O739" s="267">
        <v>3417316</v>
      </c>
      <c r="P739" s="267">
        <f t="shared" si="266"/>
        <v>0</v>
      </c>
      <c r="Q739" s="267"/>
      <c r="R739" s="267"/>
      <c r="S739" s="267"/>
      <c r="T739" s="267"/>
      <c r="U739" s="267"/>
      <c r="V739" s="267"/>
      <c r="W739" s="267"/>
      <c r="X739" s="267">
        <f t="shared" si="267"/>
        <v>3417316.0000000005</v>
      </c>
      <c r="Y739" s="755">
        <f t="shared" si="268"/>
        <v>3417316.0000000005</v>
      </c>
      <c r="Z739" s="269" t="s">
        <v>683</v>
      </c>
      <c r="AA739" s="268" t="s">
        <v>507</v>
      </c>
      <c r="AB739" s="268" t="s">
        <v>410</v>
      </c>
      <c r="AC739" s="257" t="s">
        <v>316</v>
      </c>
    </row>
    <row r="740" spans="1:30" s="347" customFormat="1" ht="20.100000000000001" customHeight="1" x14ac:dyDescent="0.15">
      <c r="A740" s="789"/>
      <c r="B740" s="789"/>
      <c r="C740" s="789"/>
      <c r="D740" s="341"/>
      <c r="E740" s="341"/>
      <c r="F740" s="341"/>
      <c r="G740" s="280" t="s">
        <v>694</v>
      </c>
      <c r="H740" s="275">
        <v>4365</v>
      </c>
      <c r="I740" s="218" t="s">
        <v>22</v>
      </c>
      <c r="J740" s="327">
        <v>125</v>
      </c>
      <c r="K740" s="218" t="s">
        <v>22</v>
      </c>
      <c r="L740" s="537">
        <v>310</v>
      </c>
      <c r="M740" s="220" t="s">
        <v>24</v>
      </c>
      <c r="N740" s="319">
        <f>SUM(H740*J740*L740)</f>
        <v>169143750</v>
      </c>
      <c r="O740" s="267">
        <v>102000000</v>
      </c>
      <c r="P740" s="267">
        <f t="shared" si="266"/>
        <v>67143750</v>
      </c>
      <c r="Q740" s="267">
        <f>IF(AA740="국비100%",N740*100%,IF(AA740="시도비100%",N740*0%,IF(AA740="시군구비100%",N740*0%,IF(AA740="국비30%, 시도비70%",N740*30%,IF(AA740="국비50%, 시도비50%",N740*50%,IF(AA740="시도비50%, 시군구비50%",N740*0%,IF(AA740="국비30%, 시도비35%, 시군구비35%",N740*30%)))))))</f>
        <v>50743125</v>
      </c>
      <c r="R740" s="267">
        <f>IF(AA740="국비100%",N740*0%,IF(AA740="시도비100%",N740*100%,IF(AA740="시군구비100%",N740*0%,IF(AA740="국비30%, 시도비70%",N740*70%,IF(AA740="국비50%, 시도비50%",N740*50%,IF(AA740="시도비50%, 시군구비50%",N740*50%,IF(AA740="국비30%, 시도비35%, 시군구비35%",N740*35%)))))))</f>
        <v>59200312.499999993</v>
      </c>
      <c r="S740" s="267">
        <f>IF(AA740="국비100%",N740*0%,IF(AA740="시도비100%",N740*0%,IF(AA740="시군구비100%",N740*100%,IF(AA740="국비30%, 시도비70%",N740*0%,IF(AA740="국비50%, 시도비50%",N740*0%,IF(AA740="시도비50%, 시군구비50%",N740*50%,IF(AA740="국비30%, 시도비35%, 시군구비35%",N740*35%)))))))</f>
        <v>59200312.499999993</v>
      </c>
      <c r="T740" s="267">
        <f>IF(AA740="기타보조금",N740*100%,N740*0%)</f>
        <v>0</v>
      </c>
      <c r="U740" s="267">
        <f>SUM(Q740:T740)</f>
        <v>169143750</v>
      </c>
      <c r="V740" s="267">
        <f>IF(AA740="자부담",N740*100%,N740*0%)</f>
        <v>0</v>
      </c>
      <c r="W740" s="267">
        <f>IF(AA740="후원금",N740*100%,N740*0%)</f>
        <v>0</v>
      </c>
      <c r="X740" s="267">
        <f t="shared" si="267"/>
        <v>0</v>
      </c>
      <c r="Y740" s="755">
        <f t="shared" si="268"/>
        <v>169143750</v>
      </c>
      <c r="Z740" s="268" t="s">
        <v>309</v>
      </c>
      <c r="AA740" s="268" t="s">
        <v>600</v>
      </c>
      <c r="AB740" s="268" t="s">
        <v>410</v>
      </c>
      <c r="AC740" s="257" t="s">
        <v>693</v>
      </c>
    </row>
    <row r="741" spans="1:30" s="347" customFormat="1" ht="20.100000000000001" customHeight="1" x14ac:dyDescent="0.15">
      <c r="A741" s="789"/>
      <c r="B741" s="789"/>
      <c r="C741" s="789"/>
      <c r="D741" s="341"/>
      <c r="E741" s="341"/>
      <c r="F741" s="341"/>
      <c r="G741" s="273"/>
      <c r="H741" s="275">
        <v>4365</v>
      </c>
      <c r="I741" s="218" t="s">
        <v>22</v>
      </c>
      <c r="J741" s="327">
        <v>126</v>
      </c>
      <c r="K741" s="218" t="s">
        <v>22</v>
      </c>
      <c r="L741" s="537">
        <v>264</v>
      </c>
      <c r="M741" s="220" t="s">
        <v>24</v>
      </c>
      <c r="N741" s="319">
        <f>SUM(H741*J741*L741)</f>
        <v>145197360</v>
      </c>
      <c r="O741" s="267">
        <v>117577392</v>
      </c>
      <c r="P741" s="267">
        <f t="shared" si="266"/>
        <v>27619968</v>
      </c>
      <c r="Q741" s="267"/>
      <c r="R741" s="267"/>
      <c r="S741" s="267"/>
      <c r="T741" s="267"/>
      <c r="U741" s="267"/>
      <c r="V741" s="267"/>
      <c r="W741" s="267"/>
      <c r="X741" s="267">
        <f t="shared" si="267"/>
        <v>145197360</v>
      </c>
      <c r="Y741" s="755">
        <f t="shared" si="268"/>
        <v>145197360</v>
      </c>
      <c r="Z741" s="269" t="s">
        <v>133</v>
      </c>
      <c r="AA741" s="268" t="s">
        <v>507</v>
      </c>
      <c r="AB741" s="268" t="s">
        <v>410</v>
      </c>
      <c r="AC741" s="257" t="s">
        <v>316</v>
      </c>
    </row>
    <row r="742" spans="1:30" s="347" customFormat="1" ht="20.100000000000001" customHeight="1" x14ac:dyDescent="0.15">
      <c r="A742" s="789"/>
      <c r="B742" s="789"/>
      <c r="C742" s="789"/>
      <c r="D742" s="341"/>
      <c r="E742" s="341"/>
      <c r="F742" s="341"/>
      <c r="G742" s="273"/>
      <c r="H742" s="275">
        <v>4365</v>
      </c>
      <c r="I742" s="218" t="s">
        <v>22</v>
      </c>
      <c r="J742" s="327">
        <v>25</v>
      </c>
      <c r="K742" s="218" t="s">
        <v>22</v>
      </c>
      <c r="L742" s="537">
        <v>42.084899999999998</v>
      </c>
      <c r="M742" s="220" t="s">
        <v>24</v>
      </c>
      <c r="N742" s="319">
        <f>ROUNDUP(H742*J742*L742, -1)</f>
        <v>4592520</v>
      </c>
      <c r="O742" s="267">
        <v>4592520</v>
      </c>
      <c r="P742" s="267">
        <f t="shared" si="266"/>
        <v>0</v>
      </c>
      <c r="Q742" s="267"/>
      <c r="R742" s="267"/>
      <c r="S742" s="267"/>
      <c r="T742" s="267"/>
      <c r="U742" s="267"/>
      <c r="V742" s="267"/>
      <c r="W742" s="267"/>
      <c r="X742" s="267">
        <f t="shared" si="267"/>
        <v>4592520</v>
      </c>
      <c r="Y742" s="755">
        <f t="shared" si="268"/>
        <v>4592520</v>
      </c>
      <c r="Z742" s="269" t="s">
        <v>683</v>
      </c>
      <c r="AA742" s="268" t="s">
        <v>507</v>
      </c>
      <c r="AB742" s="268" t="s">
        <v>410</v>
      </c>
      <c r="AC742" s="257" t="s">
        <v>316</v>
      </c>
    </row>
    <row r="743" spans="1:30" s="347" customFormat="1" ht="20.100000000000001" customHeight="1" x14ac:dyDescent="0.15">
      <c r="A743" s="789"/>
      <c r="B743" s="789"/>
      <c r="C743" s="789"/>
      <c r="D743" s="341"/>
      <c r="E743" s="341"/>
      <c r="F743" s="341"/>
      <c r="G743" s="280" t="s">
        <v>695</v>
      </c>
      <c r="H743" s="275">
        <v>2700</v>
      </c>
      <c r="I743" s="218" t="s">
        <v>22</v>
      </c>
      <c r="J743" s="327">
        <v>30</v>
      </c>
      <c r="K743" s="218" t="s">
        <v>22</v>
      </c>
      <c r="L743" s="537">
        <v>10</v>
      </c>
      <c r="M743" s="220" t="s">
        <v>24</v>
      </c>
      <c r="N743" s="319">
        <f t="shared" ref="N743:N749" si="269">SUM(H743*J743*L743)</f>
        <v>810000</v>
      </c>
      <c r="O743" s="267">
        <v>298350</v>
      </c>
      <c r="P743" s="267">
        <f t="shared" si="266"/>
        <v>511650</v>
      </c>
      <c r="Q743" s="267">
        <f>IF(AA743="국비100%",N743*100%,IF(AA743="시도비100%",N743*0%,IF(AA743="시군구비100%",N743*0%,IF(AA743="국비30%, 시도비70%",N743*30%,IF(AA743="국비50%, 시도비50%",N743*50%,IF(AA743="시도비50%, 시군구비50%",N743*0%,IF(AA743="국비30%, 시도비35%, 시군구비35%",N743*30%)))))))</f>
        <v>243000</v>
      </c>
      <c r="R743" s="267">
        <f>IF(AA743="국비100%",N743*0%,IF(AA743="시도비100%",N743*100%,IF(AA743="시군구비100%",N743*0%,IF(AA743="국비30%, 시도비70%",N743*70%,IF(AA743="국비50%, 시도비50%",N743*50%,IF(AA743="시도비50%, 시군구비50%",N743*50%,IF(AA743="국비30%, 시도비35%, 시군구비35%",N743*35%)))))))</f>
        <v>283500</v>
      </c>
      <c r="S743" s="267">
        <f>IF(AA743="국비100%",N743*0%,IF(AA743="시도비100%",N743*0%,IF(AA743="시군구비100%",N743*100%,IF(AA743="국비30%, 시도비70%",N743*0%,IF(AA743="국비50%, 시도비50%",N743*0%,IF(AA743="시도비50%, 시군구비50%",N743*50%,IF(AA743="국비30%, 시도비35%, 시군구비35%",N743*35%)))))))</f>
        <v>283500</v>
      </c>
      <c r="T743" s="267">
        <f>IF(AA743="기타보조금",N743*100%,N743*0%)</f>
        <v>0</v>
      </c>
      <c r="U743" s="267">
        <f>SUM(Q743:T743)</f>
        <v>810000</v>
      </c>
      <c r="V743" s="267">
        <f>IF(AA743="자부담",N743*100%,N743*0%)</f>
        <v>0</v>
      </c>
      <c r="W743" s="267">
        <f>IF(AA743="후원금",N743*100%,N743*0%)</f>
        <v>0</v>
      </c>
      <c r="X743" s="267">
        <f t="shared" si="267"/>
        <v>0</v>
      </c>
      <c r="Y743" s="755">
        <f t="shared" si="268"/>
        <v>810000</v>
      </c>
      <c r="Z743" s="268" t="s">
        <v>309</v>
      </c>
      <c r="AA743" s="268" t="s">
        <v>600</v>
      </c>
      <c r="AB743" s="268" t="s">
        <v>410</v>
      </c>
      <c r="AC743" s="257" t="s">
        <v>693</v>
      </c>
    </row>
    <row r="744" spans="1:30" s="347" customFormat="1" ht="20.100000000000001" customHeight="1" x14ac:dyDescent="0.15">
      <c r="A744" s="789"/>
      <c r="B744" s="789"/>
      <c r="C744" s="789"/>
      <c r="D744" s="341"/>
      <c r="E744" s="341"/>
      <c r="F744" s="341"/>
      <c r="G744" s="280"/>
      <c r="H744" s="275">
        <v>2600</v>
      </c>
      <c r="I744" s="218" t="s">
        <v>22</v>
      </c>
      <c r="J744" s="327">
        <v>50</v>
      </c>
      <c r="K744" s="218" t="s">
        <v>22</v>
      </c>
      <c r="L744" s="537">
        <v>10</v>
      </c>
      <c r="M744" s="220" t="s">
        <v>24</v>
      </c>
      <c r="N744" s="319">
        <f t="shared" si="269"/>
        <v>1300000</v>
      </c>
      <c r="O744" s="267">
        <v>0</v>
      </c>
      <c r="P744" s="267">
        <f t="shared" si="266"/>
        <v>1300000</v>
      </c>
      <c r="Q744" s="267"/>
      <c r="R744" s="267"/>
      <c r="S744" s="267"/>
      <c r="T744" s="267"/>
      <c r="U744" s="267"/>
      <c r="V744" s="267"/>
      <c r="W744" s="267"/>
      <c r="X744" s="267">
        <f t="shared" si="267"/>
        <v>1300000</v>
      </c>
      <c r="Y744" s="755">
        <f t="shared" si="268"/>
        <v>1300000</v>
      </c>
      <c r="Z744" s="269" t="s">
        <v>133</v>
      </c>
      <c r="AA744" s="268" t="s">
        <v>507</v>
      </c>
      <c r="AB744" s="268" t="s">
        <v>410</v>
      </c>
      <c r="AC744" s="257" t="s">
        <v>316</v>
      </c>
      <c r="AD744" s="257"/>
    </row>
    <row r="745" spans="1:30" s="347" customFormat="1" ht="20.100000000000001" customHeight="1" x14ac:dyDescent="0.15">
      <c r="A745" s="789"/>
      <c r="B745" s="789"/>
      <c r="C745" s="789"/>
      <c r="D745" s="341"/>
      <c r="E745" s="341"/>
      <c r="F745" s="341"/>
      <c r="G745" s="280" t="s">
        <v>696</v>
      </c>
      <c r="H745" s="275">
        <v>4365</v>
      </c>
      <c r="I745" s="218" t="s">
        <v>22</v>
      </c>
      <c r="J745" s="327">
        <v>30</v>
      </c>
      <c r="K745" s="218" t="s">
        <v>22</v>
      </c>
      <c r="L745" s="537">
        <v>20</v>
      </c>
      <c r="M745" s="220" t="s">
        <v>24</v>
      </c>
      <c r="N745" s="386">
        <f t="shared" si="269"/>
        <v>2619000</v>
      </c>
      <c r="O745" s="267">
        <v>1624598</v>
      </c>
      <c r="P745" s="267">
        <f t="shared" si="266"/>
        <v>994402</v>
      </c>
      <c r="Q745" s="267">
        <f>IF(AA745="국비100%",N745*100%,IF(AA745="시도비100%",N745*0%,IF(AA745="시군구비100%",N745*0%,IF(AA745="국비30%, 시도비70%",N745*30%,IF(AA745="국비50%, 시도비50%",N745*50%,IF(AA745="시도비50%, 시군구비50%",N745*0%,IF(AA745="국비30%, 시도비35%, 시군구비35%",N745*30%)))))))</f>
        <v>785700</v>
      </c>
      <c r="R745" s="267">
        <f>IF(AA745="국비100%",N745*0%,IF(AA745="시도비100%",N745*100%,IF(AA745="시군구비100%",N745*0%,IF(AA745="국비30%, 시도비70%",N745*70%,IF(AA745="국비50%, 시도비50%",N745*50%,IF(AA745="시도비50%, 시군구비50%",N745*50%,IF(AA745="국비30%, 시도비35%, 시군구비35%",N745*35%)))))))</f>
        <v>916650</v>
      </c>
      <c r="S745" s="267">
        <f>IF(AA745="국비100%",N745*0%,IF(AA745="시도비100%",N745*0%,IF(AA745="시군구비100%",N745*100%,IF(AA745="국비30%, 시도비70%",N745*0%,IF(AA745="국비50%, 시도비50%",N745*0%,IF(AA745="시도비50%, 시군구비50%",N745*50%,IF(AA745="국비30%, 시도비35%, 시군구비35%",N745*35%)))))))</f>
        <v>916650</v>
      </c>
      <c r="T745" s="267">
        <f>IF(AA745="기타보조금",N745*100%,N745*0%)</f>
        <v>0</v>
      </c>
      <c r="U745" s="267">
        <f>SUM(Q745:T745)</f>
        <v>2619000</v>
      </c>
      <c r="V745" s="267">
        <f>IF(AA745="자부담",N745*100%,N745*0%)</f>
        <v>0</v>
      </c>
      <c r="W745" s="267">
        <f>IF(AA745="후원금",N745*100%,N745*0%)</f>
        <v>0</v>
      </c>
      <c r="X745" s="267">
        <f t="shared" si="267"/>
        <v>0</v>
      </c>
      <c r="Y745" s="755">
        <f t="shared" si="268"/>
        <v>2619000</v>
      </c>
      <c r="Z745" s="268" t="s">
        <v>309</v>
      </c>
      <c r="AA745" s="268" t="s">
        <v>600</v>
      </c>
      <c r="AB745" s="268" t="s">
        <v>410</v>
      </c>
      <c r="AC745" s="257" t="s">
        <v>693</v>
      </c>
    </row>
    <row r="746" spans="1:30" s="347" customFormat="1" ht="20.100000000000001" customHeight="1" x14ac:dyDescent="0.15">
      <c r="A746" s="789"/>
      <c r="B746" s="789"/>
      <c r="C746" s="789"/>
      <c r="D746" s="341"/>
      <c r="E746" s="341"/>
      <c r="F746" s="341"/>
      <c r="G746" s="273"/>
      <c r="H746" s="275">
        <v>4365</v>
      </c>
      <c r="I746" s="218" t="s">
        <v>22</v>
      </c>
      <c r="J746" s="327">
        <v>126</v>
      </c>
      <c r="K746" s="218" t="s">
        <v>22</v>
      </c>
      <c r="L746" s="537">
        <v>5</v>
      </c>
      <c r="M746" s="220" t="s">
        <v>24</v>
      </c>
      <c r="N746" s="319">
        <f t="shared" si="269"/>
        <v>2749950</v>
      </c>
      <c r="O746" s="267">
        <v>864545</v>
      </c>
      <c r="P746" s="267">
        <f t="shared" si="266"/>
        <v>1885405</v>
      </c>
      <c r="Q746" s="267"/>
      <c r="R746" s="267"/>
      <c r="S746" s="267"/>
      <c r="T746" s="267"/>
      <c r="U746" s="267"/>
      <c r="V746" s="267"/>
      <c r="W746" s="267"/>
      <c r="X746" s="267">
        <f t="shared" si="267"/>
        <v>2749950</v>
      </c>
      <c r="Y746" s="755">
        <f t="shared" si="268"/>
        <v>2749950</v>
      </c>
      <c r="Z746" s="269" t="s">
        <v>133</v>
      </c>
      <c r="AA746" s="268" t="s">
        <v>507</v>
      </c>
      <c r="AB746" s="268" t="s">
        <v>410</v>
      </c>
      <c r="AC746" s="257" t="s">
        <v>316</v>
      </c>
    </row>
    <row r="747" spans="1:30" s="347" customFormat="1" ht="20.100000000000001" customHeight="1" x14ac:dyDescent="0.15">
      <c r="A747" s="789"/>
      <c r="B747" s="789"/>
      <c r="C747" s="789"/>
      <c r="D747" s="341"/>
      <c r="E747" s="341"/>
      <c r="F747" s="341"/>
      <c r="G747" s="280" t="s">
        <v>697</v>
      </c>
      <c r="H747" s="275">
        <v>4365</v>
      </c>
      <c r="I747" s="218" t="s">
        <v>22</v>
      </c>
      <c r="J747" s="327">
        <v>120</v>
      </c>
      <c r="K747" s="218" t="s">
        <v>22</v>
      </c>
      <c r="L747" s="537">
        <v>40</v>
      </c>
      <c r="M747" s="220" t="s">
        <v>24</v>
      </c>
      <c r="N747" s="319">
        <f t="shared" si="269"/>
        <v>20952000</v>
      </c>
      <c r="O747" s="267">
        <v>9367608</v>
      </c>
      <c r="P747" s="267">
        <f t="shared" si="266"/>
        <v>11584392</v>
      </c>
      <c r="Q747" s="267">
        <f>IF(AA747="국비100%",N747*100%,IF(AA747="시도비100%",N747*0%,IF(AA747="시군구비100%",N747*0%,IF(AA747="국비30%, 시도비70%",N747*30%,IF(AA747="국비50%, 시도비50%",N747*50%,IF(AA747="시도비50%, 시군구비50%",N747*0%,IF(AA747="국비30%, 시도비35%, 시군구비35%",N747*30%)))))))</f>
        <v>6285600</v>
      </c>
      <c r="R747" s="267">
        <f>IF(AA747="국비100%",N747*0%,IF(AA747="시도비100%",N747*100%,IF(AA747="시군구비100%",N747*0%,IF(AA747="국비30%, 시도비70%",N747*70%,IF(AA747="국비50%, 시도비50%",N747*50%,IF(AA747="시도비50%, 시군구비50%",N747*50%,IF(AA747="국비30%, 시도비35%, 시군구비35%",N747*35%)))))))</f>
        <v>7333200</v>
      </c>
      <c r="S747" s="267">
        <f>IF(AA747="국비100%",N747*0%,IF(AA747="시도비100%",N747*0%,IF(AA747="시군구비100%",N747*100%,IF(AA747="국비30%, 시도비70%",N747*0%,IF(AA747="국비50%, 시도비50%",N747*0%,IF(AA747="시도비50%, 시군구비50%",N747*50%,IF(AA747="국비30%, 시도비35%, 시군구비35%",N747*35%)))))))</f>
        <v>7333200</v>
      </c>
      <c r="T747" s="267">
        <f>IF(AA747="기타보조금",N747*100%,N747*0%)</f>
        <v>0</v>
      </c>
      <c r="U747" s="267">
        <f>SUM(Q747:T747)</f>
        <v>20952000</v>
      </c>
      <c r="V747" s="267">
        <f>IF(AA747="자부담",N747*100%,N747*0%)</f>
        <v>0</v>
      </c>
      <c r="W747" s="267">
        <f>IF(AA747="후원금",N747*100%,N747*0%)</f>
        <v>0</v>
      </c>
      <c r="X747" s="267">
        <f t="shared" si="267"/>
        <v>0</v>
      </c>
      <c r="Y747" s="755">
        <f t="shared" si="268"/>
        <v>20952000</v>
      </c>
      <c r="Z747" s="268" t="s">
        <v>309</v>
      </c>
      <c r="AA747" s="268" t="s">
        <v>600</v>
      </c>
      <c r="AB747" s="268" t="s">
        <v>410</v>
      </c>
      <c r="AC747" s="257" t="s">
        <v>693</v>
      </c>
    </row>
    <row r="748" spans="1:30" s="347" customFormat="1" ht="20.100000000000001" customHeight="1" x14ac:dyDescent="0.15">
      <c r="A748" s="789"/>
      <c r="B748" s="789"/>
      <c r="C748" s="789"/>
      <c r="D748" s="341"/>
      <c r="E748" s="341"/>
      <c r="F748" s="341"/>
      <c r="G748" s="273"/>
      <c r="H748" s="275">
        <v>4365</v>
      </c>
      <c r="I748" s="218" t="s">
        <v>22</v>
      </c>
      <c r="J748" s="327">
        <v>126</v>
      </c>
      <c r="K748" s="218" t="s">
        <v>22</v>
      </c>
      <c r="L748" s="537">
        <v>30</v>
      </c>
      <c r="M748" s="220" t="s">
        <v>24</v>
      </c>
      <c r="N748" s="319">
        <f t="shared" si="269"/>
        <v>16499700</v>
      </c>
      <c r="O748" s="267">
        <v>9482148</v>
      </c>
      <c r="P748" s="267">
        <f t="shared" si="266"/>
        <v>7017552</v>
      </c>
      <c r="Q748" s="267"/>
      <c r="R748" s="267"/>
      <c r="S748" s="267"/>
      <c r="T748" s="267"/>
      <c r="U748" s="267"/>
      <c r="V748" s="267"/>
      <c r="W748" s="267"/>
      <c r="X748" s="267">
        <f t="shared" si="267"/>
        <v>16499700</v>
      </c>
      <c r="Y748" s="755">
        <f t="shared" si="268"/>
        <v>16499700</v>
      </c>
      <c r="Z748" s="269" t="s">
        <v>133</v>
      </c>
      <c r="AA748" s="268" t="s">
        <v>507</v>
      </c>
      <c r="AB748" s="268" t="s">
        <v>410</v>
      </c>
      <c r="AC748" s="257" t="s">
        <v>316</v>
      </c>
    </row>
    <row r="749" spans="1:30" s="347" customFormat="1" ht="20.100000000000001" customHeight="1" x14ac:dyDescent="0.15">
      <c r="A749" s="789"/>
      <c r="B749" s="789"/>
      <c r="C749" s="789"/>
      <c r="D749" s="341"/>
      <c r="E749" s="341"/>
      <c r="F749" s="341"/>
      <c r="G749" s="280" t="s">
        <v>698</v>
      </c>
      <c r="H749" s="275">
        <v>10040</v>
      </c>
      <c r="I749" s="218" t="s">
        <v>22</v>
      </c>
      <c r="J749" s="327">
        <v>125</v>
      </c>
      <c r="K749" s="218" t="s">
        <v>22</v>
      </c>
      <c r="L749" s="538">
        <v>1</v>
      </c>
      <c r="M749" s="220" t="s">
        <v>24</v>
      </c>
      <c r="N749" s="319">
        <f t="shared" si="269"/>
        <v>1255000</v>
      </c>
      <c r="O749" s="267">
        <v>712840</v>
      </c>
      <c r="P749" s="267">
        <f t="shared" si="266"/>
        <v>542160</v>
      </c>
      <c r="Q749" s="267">
        <f>IF(AA749="국비100%",N749*100%,IF(AA749="시도비100%",N749*0%,IF(AA749="시군구비100%",N749*0%,IF(AA749="국비30%, 시도비70%",N749*30%,IF(AA749="국비50%, 시도비50%",N749*50%,IF(AA749="시도비50%, 시군구비50%",N749*0%,IF(AA749="국비30%, 시도비35%, 시군구비35%",N749*30%)))))))</f>
        <v>376500</v>
      </c>
      <c r="R749" s="267">
        <f>IF(AA749="국비100%",N749*0%,IF(AA749="시도비100%",N749*100%,IF(AA749="시군구비100%",N749*0%,IF(AA749="국비30%, 시도비70%",N749*70%,IF(AA749="국비50%, 시도비50%",N749*50%,IF(AA749="시도비50%, 시군구비50%",N749*50%,IF(AA749="국비30%, 시도비35%, 시군구비35%",N749*35%)))))))</f>
        <v>439250</v>
      </c>
      <c r="S749" s="267">
        <f>IF(AA749="국비100%",N749*0%,IF(AA749="시도비100%",N749*0%,IF(AA749="시군구비100%",N749*100%,IF(AA749="국비30%, 시도비70%",N749*0%,IF(AA749="국비50%, 시도비50%",N749*0%,IF(AA749="시도비50%, 시군구비50%",N749*50%,IF(AA749="국비30%, 시도비35%, 시군구비35%",N749*35%)))))))</f>
        <v>439250</v>
      </c>
      <c r="T749" s="267">
        <f>IF(AA749="기타보조금",N749*100%,N749*0%)</f>
        <v>0</v>
      </c>
      <c r="U749" s="267">
        <f>SUM(Q749:T749)</f>
        <v>1255000</v>
      </c>
      <c r="V749" s="267">
        <f>IF(AA749="자부담",N749*100%,N749*0%)</f>
        <v>0</v>
      </c>
      <c r="W749" s="267">
        <f>IF(AA749="후원금",N749*100%,N749*0%)</f>
        <v>0</v>
      </c>
      <c r="X749" s="267">
        <f t="shared" si="267"/>
        <v>0</v>
      </c>
      <c r="Y749" s="755">
        <f t="shared" si="268"/>
        <v>1255000</v>
      </c>
      <c r="Z749" s="268" t="s">
        <v>309</v>
      </c>
      <c r="AA749" s="268" t="s">
        <v>600</v>
      </c>
      <c r="AB749" s="268" t="s">
        <v>410</v>
      </c>
      <c r="AC749" s="257" t="s">
        <v>693</v>
      </c>
    </row>
    <row r="750" spans="1:30" s="347" customFormat="1" ht="20.100000000000001" customHeight="1" x14ac:dyDescent="0.15">
      <c r="A750" s="789"/>
      <c r="B750" s="789"/>
      <c r="C750" s="789"/>
      <c r="D750" s="341"/>
      <c r="E750" s="341"/>
      <c r="F750" s="341"/>
      <c r="G750" s="273"/>
      <c r="H750" s="275">
        <v>10040</v>
      </c>
      <c r="I750" s="218" t="s">
        <v>22</v>
      </c>
      <c r="J750" s="562">
        <v>300</v>
      </c>
      <c r="K750" s="218"/>
      <c r="L750" s="541"/>
      <c r="M750" s="220" t="s">
        <v>24</v>
      </c>
      <c r="N750" s="279">
        <f>SUM(H750*J750)</f>
        <v>3012000</v>
      </c>
      <c r="O750" s="267">
        <v>1385520</v>
      </c>
      <c r="P750" s="267">
        <f t="shared" si="266"/>
        <v>1626480</v>
      </c>
      <c r="Q750" s="267"/>
      <c r="R750" s="267"/>
      <c r="S750" s="267"/>
      <c r="T750" s="267"/>
      <c r="U750" s="267"/>
      <c r="V750" s="267"/>
      <c r="W750" s="267"/>
      <c r="X750" s="267">
        <f t="shared" si="267"/>
        <v>3012000</v>
      </c>
      <c r="Y750" s="755">
        <f t="shared" si="268"/>
        <v>3012000</v>
      </c>
      <c r="Z750" s="269" t="s">
        <v>133</v>
      </c>
      <c r="AA750" s="268" t="s">
        <v>507</v>
      </c>
      <c r="AB750" s="268" t="s">
        <v>410</v>
      </c>
      <c r="AC750" s="257" t="s">
        <v>316</v>
      </c>
      <c r="AD750" s="257"/>
    </row>
    <row r="751" spans="1:30" s="347" customFormat="1" ht="20.100000000000001" customHeight="1" x14ac:dyDescent="0.15">
      <c r="A751" s="789"/>
      <c r="B751" s="789"/>
      <c r="C751" s="789"/>
      <c r="D751" s="341"/>
      <c r="E751" s="341"/>
      <c r="F751" s="341"/>
      <c r="G751" s="273" t="s">
        <v>759</v>
      </c>
      <c r="H751" s="275">
        <v>12000</v>
      </c>
      <c r="I751" s="218" t="s">
        <v>22</v>
      </c>
      <c r="J751" s="327">
        <v>30</v>
      </c>
      <c r="K751" s="218" t="s">
        <v>22</v>
      </c>
      <c r="L751" s="537">
        <v>5</v>
      </c>
      <c r="M751" s="220" t="s">
        <v>24</v>
      </c>
      <c r="N751" s="319">
        <f>SUM(H751*J751*L751)</f>
        <v>1800000</v>
      </c>
      <c r="O751" s="267">
        <v>192000</v>
      </c>
      <c r="P751" s="267">
        <f t="shared" si="266"/>
        <v>1608000</v>
      </c>
      <c r="Q751" s="267"/>
      <c r="R751" s="267"/>
      <c r="S751" s="267"/>
      <c r="T751" s="267"/>
      <c r="U751" s="267"/>
      <c r="V751" s="267"/>
      <c r="W751" s="267"/>
      <c r="X751" s="267">
        <f t="shared" si="267"/>
        <v>1800000</v>
      </c>
      <c r="Y751" s="755">
        <f t="shared" si="268"/>
        <v>1800000</v>
      </c>
      <c r="Z751" s="269" t="s">
        <v>133</v>
      </c>
      <c r="AA751" s="268" t="s">
        <v>507</v>
      </c>
      <c r="AB751" s="268" t="s">
        <v>410</v>
      </c>
      <c r="AC751" s="257" t="s">
        <v>316</v>
      </c>
      <c r="AD751" s="257"/>
    </row>
    <row r="752" spans="1:30" s="347" customFormat="1" ht="20.100000000000001" customHeight="1" x14ac:dyDescent="0.15">
      <c r="A752" s="789"/>
      <c r="B752" s="789"/>
      <c r="C752" s="789"/>
      <c r="D752" s="341"/>
      <c r="E752" s="341"/>
      <c r="F752" s="341"/>
      <c r="G752" s="273" t="s">
        <v>760</v>
      </c>
      <c r="H752" s="275"/>
      <c r="I752" s="218"/>
      <c r="J752" s="327"/>
      <c r="K752" s="218"/>
      <c r="L752" s="537"/>
      <c r="M752" s="220"/>
      <c r="N752" s="319"/>
      <c r="O752" s="267"/>
      <c r="P752" s="267"/>
      <c r="Q752" s="267"/>
      <c r="R752" s="267"/>
      <c r="S752" s="267"/>
      <c r="T752" s="267"/>
      <c r="U752" s="267"/>
      <c r="V752" s="267"/>
      <c r="W752" s="267"/>
      <c r="X752" s="267"/>
      <c r="Y752" s="755"/>
      <c r="Z752" s="269"/>
      <c r="AA752" s="268"/>
      <c r="AB752" s="268"/>
      <c r="AC752" s="257"/>
      <c r="AD752" s="257"/>
    </row>
    <row r="753" spans="1:30" s="347" customFormat="1" ht="20.100000000000001" customHeight="1" x14ac:dyDescent="0.15">
      <c r="A753" s="789"/>
      <c r="B753" s="789"/>
      <c r="C753" s="789"/>
      <c r="D753" s="341"/>
      <c r="E753" s="341"/>
      <c r="F753" s="341"/>
      <c r="G753" s="273" t="s">
        <v>692</v>
      </c>
      <c r="H753" s="275">
        <v>15580</v>
      </c>
      <c r="I753" s="218" t="s">
        <v>22</v>
      </c>
      <c r="J753" s="327">
        <v>30</v>
      </c>
      <c r="K753" s="218" t="s">
        <v>22</v>
      </c>
      <c r="L753" s="537">
        <v>17.4756</v>
      </c>
      <c r="M753" s="220" t="s">
        <v>24</v>
      </c>
      <c r="N753" s="319">
        <f>ROUNDUP(H753*J753*L753, -1)</f>
        <v>8168100</v>
      </c>
      <c r="O753" s="267">
        <v>5639885</v>
      </c>
      <c r="P753" s="267">
        <f t="shared" ref="P753:P784" si="270">N753-O753</f>
        <v>2528215</v>
      </c>
      <c r="Q753" s="267"/>
      <c r="R753" s="267"/>
      <c r="S753" s="267"/>
      <c r="T753" s="267"/>
      <c r="U753" s="267"/>
      <c r="V753" s="267"/>
      <c r="W753" s="267"/>
      <c r="X753" s="267">
        <f t="shared" ref="X753:X784" si="271">IF(AA753="수익사업",N753*100%,N753*0%)</f>
        <v>8168100</v>
      </c>
      <c r="Y753" s="755">
        <f t="shared" ref="Y753:Y784" si="272">SUM(U753:X753)</f>
        <v>8168100</v>
      </c>
      <c r="Z753" s="269" t="s">
        <v>340</v>
      </c>
      <c r="AA753" s="268" t="s">
        <v>507</v>
      </c>
      <c r="AB753" s="268" t="s">
        <v>410</v>
      </c>
      <c r="AC753" s="257" t="s">
        <v>316</v>
      </c>
      <c r="AD753" s="257"/>
    </row>
    <row r="754" spans="1:30" s="347" customFormat="1" ht="20.100000000000001" customHeight="1" x14ac:dyDescent="0.15">
      <c r="A754" s="789"/>
      <c r="B754" s="789"/>
      <c r="C754" s="789"/>
      <c r="D754" s="341"/>
      <c r="E754" s="341"/>
      <c r="F754" s="341"/>
      <c r="G754" s="273"/>
      <c r="H754" s="275">
        <v>15580</v>
      </c>
      <c r="I754" s="218" t="s">
        <v>22</v>
      </c>
      <c r="J754" s="327">
        <v>2</v>
      </c>
      <c r="K754" s="218" t="s">
        <v>22</v>
      </c>
      <c r="L754" s="537">
        <v>8.2523999999999997</v>
      </c>
      <c r="M754" s="220" t="s">
        <v>24</v>
      </c>
      <c r="N754" s="319">
        <f>ROUNDUP(H754*J754*L754, -1)-5</f>
        <v>257145</v>
      </c>
      <c r="O754" s="267">
        <v>257145</v>
      </c>
      <c r="P754" s="267">
        <f t="shared" si="270"/>
        <v>0</v>
      </c>
      <c r="Q754" s="267"/>
      <c r="R754" s="267"/>
      <c r="S754" s="267"/>
      <c r="T754" s="267"/>
      <c r="U754" s="267"/>
      <c r="V754" s="267"/>
      <c r="W754" s="267"/>
      <c r="X754" s="267">
        <f t="shared" si="271"/>
        <v>257145</v>
      </c>
      <c r="Y754" s="755">
        <f t="shared" si="272"/>
        <v>257145</v>
      </c>
      <c r="Z754" s="318" t="s">
        <v>685</v>
      </c>
      <c r="AA754" s="268" t="s">
        <v>761</v>
      </c>
      <c r="AB754" s="268" t="s">
        <v>762</v>
      </c>
      <c r="AC754" s="257" t="s">
        <v>316</v>
      </c>
      <c r="AD754" s="257"/>
    </row>
    <row r="755" spans="1:30" s="347" customFormat="1" ht="20.100000000000001" customHeight="1" x14ac:dyDescent="0.15">
      <c r="A755" s="789"/>
      <c r="B755" s="789"/>
      <c r="C755" s="789"/>
      <c r="D755" s="341"/>
      <c r="E755" s="341"/>
      <c r="F755" s="341"/>
      <c r="G755" s="273" t="s">
        <v>763</v>
      </c>
      <c r="H755" s="275">
        <v>3000</v>
      </c>
      <c r="I755" s="218" t="s">
        <v>22</v>
      </c>
      <c r="J755" s="327">
        <v>11</v>
      </c>
      <c r="K755" s="218" t="s">
        <v>22</v>
      </c>
      <c r="L755" s="379">
        <v>12</v>
      </c>
      <c r="M755" s="220" t="s">
        <v>24</v>
      </c>
      <c r="N755" s="319">
        <f>SUM(H755*J755*L755)</f>
        <v>396000</v>
      </c>
      <c r="O755" s="267">
        <v>351000</v>
      </c>
      <c r="P755" s="267">
        <f t="shared" si="270"/>
        <v>45000</v>
      </c>
      <c r="Q755" s="267"/>
      <c r="R755" s="267"/>
      <c r="S755" s="267"/>
      <c r="T755" s="267"/>
      <c r="U755" s="267"/>
      <c r="V755" s="267"/>
      <c r="W755" s="267"/>
      <c r="X755" s="267">
        <f t="shared" si="271"/>
        <v>396000</v>
      </c>
      <c r="Y755" s="755">
        <f t="shared" si="272"/>
        <v>396000</v>
      </c>
      <c r="Z755" s="269" t="s">
        <v>340</v>
      </c>
      <c r="AA755" s="268" t="s">
        <v>507</v>
      </c>
      <c r="AB755" s="268" t="s">
        <v>410</v>
      </c>
      <c r="AC755" s="257" t="s">
        <v>316</v>
      </c>
      <c r="AD755" s="257"/>
    </row>
    <row r="756" spans="1:30" s="347" customFormat="1" ht="20.100000000000001" customHeight="1" x14ac:dyDescent="0.15">
      <c r="A756" s="789"/>
      <c r="B756" s="789"/>
      <c r="C756" s="789"/>
      <c r="D756" s="341"/>
      <c r="E756" s="341"/>
      <c r="F756" s="341"/>
      <c r="G756" s="273" t="s">
        <v>697</v>
      </c>
      <c r="H756" s="275">
        <v>4365</v>
      </c>
      <c r="I756" s="218" t="s">
        <v>22</v>
      </c>
      <c r="J756" s="327">
        <v>5</v>
      </c>
      <c r="K756" s="218" t="s">
        <v>22</v>
      </c>
      <c r="L756" s="379">
        <v>8</v>
      </c>
      <c r="M756" s="220" t="s">
        <v>24</v>
      </c>
      <c r="N756" s="319">
        <f>SUM(H756*J756*L756)</f>
        <v>174600</v>
      </c>
      <c r="O756" s="267">
        <v>130960</v>
      </c>
      <c r="P756" s="267">
        <f t="shared" si="270"/>
        <v>43640</v>
      </c>
      <c r="Q756" s="267"/>
      <c r="R756" s="267"/>
      <c r="S756" s="267"/>
      <c r="T756" s="267"/>
      <c r="U756" s="267"/>
      <c r="V756" s="267"/>
      <c r="W756" s="267"/>
      <c r="X756" s="267">
        <f t="shared" si="271"/>
        <v>174600</v>
      </c>
      <c r="Y756" s="755">
        <f t="shared" si="272"/>
        <v>174600</v>
      </c>
      <c r="Z756" s="269" t="s">
        <v>340</v>
      </c>
      <c r="AA756" s="268" t="s">
        <v>507</v>
      </c>
      <c r="AB756" s="268" t="s">
        <v>410</v>
      </c>
      <c r="AC756" s="257" t="s">
        <v>316</v>
      </c>
      <c r="AD756" s="257"/>
    </row>
    <row r="757" spans="1:30" s="347" customFormat="1" ht="20.100000000000001" customHeight="1" x14ac:dyDescent="0.15">
      <c r="A757" s="789"/>
      <c r="B757" s="789"/>
      <c r="C757" s="789"/>
      <c r="D757" s="341"/>
      <c r="E757" s="341"/>
      <c r="F757" s="341"/>
      <c r="G757" s="273" t="s">
        <v>698</v>
      </c>
      <c r="H757" s="275">
        <v>16870</v>
      </c>
      <c r="I757" s="218" t="s">
        <v>22</v>
      </c>
      <c r="J757" s="379">
        <v>15</v>
      </c>
      <c r="K757" s="218"/>
      <c r="L757" s="379"/>
      <c r="M757" s="220" t="s">
        <v>24</v>
      </c>
      <c r="N757" s="279">
        <f>SUM(H757*J757)</f>
        <v>253050</v>
      </c>
      <c r="O757" s="267">
        <v>84350</v>
      </c>
      <c r="P757" s="267">
        <f t="shared" si="270"/>
        <v>168700</v>
      </c>
      <c r="Q757" s="267"/>
      <c r="R757" s="267"/>
      <c r="S757" s="267"/>
      <c r="T757" s="267"/>
      <c r="U757" s="267"/>
      <c r="V757" s="267"/>
      <c r="W757" s="267"/>
      <c r="X757" s="267">
        <f t="shared" si="271"/>
        <v>253050</v>
      </c>
      <c r="Y757" s="755">
        <f t="shared" si="272"/>
        <v>253050</v>
      </c>
      <c r="Z757" s="269" t="s">
        <v>340</v>
      </c>
      <c r="AA757" s="268" t="s">
        <v>507</v>
      </c>
      <c r="AB757" s="268" t="s">
        <v>410</v>
      </c>
      <c r="AC757" s="257" t="s">
        <v>316</v>
      </c>
      <c r="AD757" s="257"/>
    </row>
    <row r="758" spans="1:30" s="347" customFormat="1" ht="20.100000000000001" customHeight="1" x14ac:dyDescent="0.15">
      <c r="A758" s="789"/>
      <c r="B758" s="789"/>
      <c r="C758" s="789"/>
      <c r="D758" s="341"/>
      <c r="E758" s="341"/>
      <c r="F758" s="341"/>
      <c r="G758" s="280" t="s">
        <v>162</v>
      </c>
      <c r="H758" s="275">
        <v>4365</v>
      </c>
      <c r="I758" s="218" t="s">
        <v>22</v>
      </c>
      <c r="J758" s="327">
        <v>125</v>
      </c>
      <c r="K758" s="218" t="s">
        <v>22</v>
      </c>
      <c r="L758" s="537">
        <v>32</v>
      </c>
      <c r="M758" s="220" t="s">
        <v>24</v>
      </c>
      <c r="N758" s="319">
        <f t="shared" ref="N758:N768" si="273">SUM(H758*J758*L758)</f>
        <v>17460000</v>
      </c>
      <c r="O758" s="267">
        <v>9541039</v>
      </c>
      <c r="P758" s="267">
        <f t="shared" si="270"/>
        <v>7918961</v>
      </c>
      <c r="Q758" s="267">
        <f>IF(AA758="국비100%",N758*100%,IF(AA758="시도비100%",N758*0%,IF(AA758="시군구비100%",N758*0%,IF(AA758="국비30%, 시도비70%",N758*30%,IF(AA758="국비50%, 시도비50%",N758*50%,IF(AA758="시도비50%, 시군구비50%",N758*0%,IF(AA758="국비30%, 시도비35%, 시군구비35%",N758*30%)))))))</f>
        <v>5238000</v>
      </c>
      <c r="R758" s="267">
        <f>IF(AA758="국비100%",N758*0%,IF(AA758="시도비100%",N758*100%,IF(AA758="시군구비100%",N758*0%,IF(AA758="국비30%, 시도비70%",N758*70%,IF(AA758="국비50%, 시도비50%",N758*50%,IF(AA758="시도비50%, 시군구비50%",N758*50%,IF(AA758="국비30%, 시도비35%, 시군구비35%",N758*35%)))))))</f>
        <v>6111000</v>
      </c>
      <c r="S758" s="267">
        <f>IF(AA758="국비100%",N758*0%,IF(AA758="시도비100%",N758*0%,IF(AA758="시군구비100%",N758*100%,IF(AA758="국비30%, 시도비70%",N758*0%,IF(AA758="국비50%, 시도비50%",N758*0%,IF(AA758="시도비50%, 시군구비50%",N758*50%,IF(AA758="국비30%, 시도비35%, 시군구비35%",N758*35%)))))))</f>
        <v>6111000</v>
      </c>
      <c r="T758" s="267">
        <f>IF(AA758="기타보조금",N758*100%,N758*0%)</f>
        <v>0</v>
      </c>
      <c r="U758" s="267">
        <f>SUM(Q758:T758)</f>
        <v>17460000</v>
      </c>
      <c r="V758" s="267">
        <f>IF(AA758="자부담",N758*100%,N758*0%)</f>
        <v>0</v>
      </c>
      <c r="W758" s="267">
        <f>IF(AA758="후원금",N758*100%,N758*0%)</f>
        <v>0</v>
      </c>
      <c r="X758" s="267">
        <f t="shared" si="271"/>
        <v>0</v>
      </c>
      <c r="Y758" s="755">
        <f t="shared" si="272"/>
        <v>17460000</v>
      </c>
      <c r="Z758" s="268" t="s">
        <v>309</v>
      </c>
      <c r="AA758" s="268" t="s">
        <v>600</v>
      </c>
      <c r="AB758" s="268" t="s">
        <v>410</v>
      </c>
      <c r="AC758" s="257" t="s">
        <v>693</v>
      </c>
    </row>
    <row r="759" spans="1:30" s="347" customFormat="1" ht="20.100000000000001" customHeight="1" x14ac:dyDescent="0.15">
      <c r="A759" s="789"/>
      <c r="B759" s="789"/>
      <c r="C759" s="789"/>
      <c r="D759" s="341"/>
      <c r="E759" s="341"/>
      <c r="F759" s="341"/>
      <c r="G759" s="273"/>
      <c r="H759" s="275">
        <v>4365</v>
      </c>
      <c r="I759" s="218" t="s">
        <v>22</v>
      </c>
      <c r="J759" s="327">
        <v>126</v>
      </c>
      <c r="K759" s="218" t="s">
        <v>22</v>
      </c>
      <c r="L759" s="537">
        <v>30</v>
      </c>
      <c r="M759" s="220" t="s">
        <v>24</v>
      </c>
      <c r="N759" s="319">
        <f t="shared" si="273"/>
        <v>16499700</v>
      </c>
      <c r="O759" s="267">
        <v>10754133</v>
      </c>
      <c r="P759" s="267">
        <f t="shared" si="270"/>
        <v>5745567</v>
      </c>
      <c r="Q759" s="267"/>
      <c r="R759" s="267"/>
      <c r="S759" s="267"/>
      <c r="T759" s="267"/>
      <c r="U759" s="267"/>
      <c r="V759" s="267"/>
      <c r="W759" s="267"/>
      <c r="X759" s="267">
        <f t="shared" si="271"/>
        <v>16499700</v>
      </c>
      <c r="Y759" s="755">
        <f t="shared" si="272"/>
        <v>16499700</v>
      </c>
      <c r="Z759" s="269" t="s">
        <v>133</v>
      </c>
      <c r="AA759" s="268" t="s">
        <v>507</v>
      </c>
      <c r="AB759" s="268" t="s">
        <v>410</v>
      </c>
      <c r="AC759" s="257" t="s">
        <v>316</v>
      </c>
      <c r="AD759" s="257"/>
    </row>
    <row r="760" spans="1:30" s="347" customFormat="1" ht="20.100000000000001" customHeight="1" x14ac:dyDescent="0.15">
      <c r="A760" s="789"/>
      <c r="B760" s="789"/>
      <c r="C760" s="789"/>
      <c r="D760" s="341"/>
      <c r="E760" s="341"/>
      <c r="F760" s="341"/>
      <c r="G760" s="280" t="s">
        <v>103</v>
      </c>
      <c r="H760" s="275">
        <v>8730</v>
      </c>
      <c r="I760" s="218" t="s">
        <v>22</v>
      </c>
      <c r="J760" s="327">
        <v>125</v>
      </c>
      <c r="K760" s="218" t="s">
        <v>22</v>
      </c>
      <c r="L760" s="537">
        <v>50</v>
      </c>
      <c r="M760" s="220" t="s">
        <v>24</v>
      </c>
      <c r="N760" s="319">
        <f t="shared" si="273"/>
        <v>54562500</v>
      </c>
      <c r="O760" s="267">
        <v>28000000</v>
      </c>
      <c r="P760" s="267">
        <f t="shared" si="270"/>
        <v>26562500</v>
      </c>
      <c r="Q760" s="267">
        <f>IF(AA760="국비100%",N760*100%,IF(AA760="시도비100%",N760*0%,IF(AA760="시군구비100%",N760*0%,IF(AA760="국비30%, 시도비70%",N760*30%,IF(AA760="국비50%, 시도비50%",N760*50%,IF(AA760="시도비50%, 시군구비50%",N760*0%,IF(AA760="국비30%, 시도비35%, 시군구비35%",N760*30%)))))))</f>
        <v>16368750</v>
      </c>
      <c r="R760" s="267">
        <f>IF(AA760="국비100%",N760*0%,IF(AA760="시도비100%",N760*100%,IF(AA760="시군구비100%",N760*0%,IF(AA760="국비30%, 시도비70%",N760*70%,IF(AA760="국비50%, 시도비50%",N760*50%,IF(AA760="시도비50%, 시군구비50%",N760*50%,IF(AA760="국비30%, 시도비35%, 시군구비35%",N760*35%)))))))</f>
        <v>19096875</v>
      </c>
      <c r="S760" s="267">
        <f>IF(AA760="국비100%",N760*0%,IF(AA760="시도비100%",N760*0%,IF(AA760="시군구비100%",N760*100%,IF(AA760="국비30%, 시도비70%",N760*0%,IF(AA760="국비50%, 시도비50%",N760*0%,IF(AA760="시도비50%, 시군구비50%",N760*50%,IF(AA760="국비30%, 시도비35%, 시군구비35%",N760*35%)))))))</f>
        <v>19096875</v>
      </c>
      <c r="T760" s="267">
        <f>IF(AA760="기타보조금",N760*100%,N760*0%)</f>
        <v>0</v>
      </c>
      <c r="U760" s="267">
        <f>SUM(Q760:T760)</f>
        <v>54562500</v>
      </c>
      <c r="V760" s="267">
        <f>IF(AA760="자부담",N760*100%,N760*0%)</f>
        <v>0</v>
      </c>
      <c r="W760" s="267">
        <f>IF(AA760="후원금",N760*100%,N760*0%)</f>
        <v>0</v>
      </c>
      <c r="X760" s="267">
        <f t="shared" si="271"/>
        <v>0</v>
      </c>
      <c r="Y760" s="755">
        <f t="shared" si="272"/>
        <v>54562500</v>
      </c>
      <c r="Z760" s="268" t="s">
        <v>309</v>
      </c>
      <c r="AA760" s="268" t="s">
        <v>600</v>
      </c>
      <c r="AB760" s="268" t="s">
        <v>410</v>
      </c>
      <c r="AC760" s="257" t="s">
        <v>693</v>
      </c>
    </row>
    <row r="761" spans="1:30" s="347" customFormat="1" ht="20.100000000000001" customHeight="1" x14ac:dyDescent="0.15">
      <c r="A761" s="789"/>
      <c r="B761" s="789"/>
      <c r="C761" s="789"/>
      <c r="D761" s="341"/>
      <c r="E761" s="341"/>
      <c r="F761" s="341"/>
      <c r="G761" s="273"/>
      <c r="H761" s="275">
        <v>8730</v>
      </c>
      <c r="I761" s="218" t="s">
        <v>22</v>
      </c>
      <c r="J761" s="327">
        <v>126</v>
      </c>
      <c r="K761" s="218" t="s">
        <v>22</v>
      </c>
      <c r="L761" s="537">
        <v>50</v>
      </c>
      <c r="M761" s="220" t="s">
        <v>24</v>
      </c>
      <c r="N761" s="319">
        <f t="shared" si="273"/>
        <v>54999000</v>
      </c>
      <c r="O761" s="267">
        <v>33122757</v>
      </c>
      <c r="P761" s="267">
        <f t="shared" si="270"/>
        <v>21876243</v>
      </c>
      <c r="Q761" s="267"/>
      <c r="R761" s="267"/>
      <c r="S761" s="267"/>
      <c r="T761" s="267"/>
      <c r="U761" s="267"/>
      <c r="V761" s="267"/>
      <c r="W761" s="267"/>
      <c r="X761" s="267">
        <f t="shared" si="271"/>
        <v>54999000</v>
      </c>
      <c r="Y761" s="755">
        <f t="shared" si="272"/>
        <v>54999000</v>
      </c>
      <c r="Z761" s="269" t="s">
        <v>133</v>
      </c>
      <c r="AA761" s="268" t="s">
        <v>507</v>
      </c>
      <c r="AB761" s="268" t="s">
        <v>410</v>
      </c>
      <c r="AC761" s="257" t="s">
        <v>316</v>
      </c>
      <c r="AD761" s="257"/>
    </row>
    <row r="762" spans="1:30" s="347" customFormat="1" ht="20.100000000000001" customHeight="1" x14ac:dyDescent="0.15">
      <c r="A762" s="789"/>
      <c r="B762" s="789"/>
      <c r="C762" s="789"/>
      <c r="D762" s="341"/>
      <c r="E762" s="341"/>
      <c r="F762" s="341"/>
      <c r="G762" s="280" t="s">
        <v>45</v>
      </c>
      <c r="H762" s="275">
        <v>1750</v>
      </c>
      <c r="I762" s="218" t="s">
        <v>22</v>
      </c>
      <c r="J762" s="327">
        <v>125</v>
      </c>
      <c r="K762" s="218" t="s">
        <v>22</v>
      </c>
      <c r="L762" s="537">
        <v>800</v>
      </c>
      <c r="M762" s="220" t="s">
        <v>24</v>
      </c>
      <c r="N762" s="319">
        <f t="shared" si="273"/>
        <v>175000000</v>
      </c>
      <c r="O762" s="267">
        <v>103000000</v>
      </c>
      <c r="P762" s="267">
        <f t="shared" si="270"/>
        <v>72000000</v>
      </c>
      <c r="Q762" s="267">
        <f>IF(AA762="국비100%",N762*100%,IF(AA762="시도비100%",N762*0%,IF(AA762="시군구비100%",N762*0%,IF(AA762="국비30%, 시도비70%",N762*30%,IF(AA762="국비50%, 시도비50%",N762*50%,IF(AA762="시도비50%, 시군구비50%",N762*0%,IF(AA762="국비30%, 시도비35%, 시군구비35%",N762*30%)))))))</f>
        <v>52500000</v>
      </c>
      <c r="R762" s="267">
        <f>IF(AA762="국비100%",N762*0%,IF(AA762="시도비100%",N762*100%,IF(AA762="시군구비100%",N762*0%,IF(AA762="국비30%, 시도비70%",N762*70%,IF(AA762="국비50%, 시도비50%",N762*50%,IF(AA762="시도비50%, 시군구비50%",N762*50%,IF(AA762="국비30%, 시도비35%, 시군구비35%",N762*35%)))))))</f>
        <v>61249999.999999993</v>
      </c>
      <c r="S762" s="267">
        <f>IF(AA762="국비100%",N762*0%,IF(AA762="시도비100%",N762*0%,IF(AA762="시군구비100%",N762*100%,IF(AA762="국비30%, 시도비70%",N762*0%,IF(AA762="국비50%, 시도비50%",N762*0%,IF(AA762="시도비50%, 시군구비50%",N762*50%,IF(AA762="국비30%, 시도비35%, 시군구비35%",N762*35%)))))))</f>
        <v>61249999.999999993</v>
      </c>
      <c r="T762" s="267">
        <f>IF(AA762="기타보조금",N762*100%,N762*0%)</f>
        <v>0</v>
      </c>
      <c r="U762" s="267">
        <f>SUM(Q762:T762)</f>
        <v>175000000</v>
      </c>
      <c r="V762" s="267">
        <f>IF(AA762="자부담",N762*100%,N762*0%)</f>
        <v>0</v>
      </c>
      <c r="W762" s="267">
        <f>IF(AA762="후원금",N762*100%,N762*0%)</f>
        <v>0</v>
      </c>
      <c r="X762" s="267">
        <f t="shared" si="271"/>
        <v>0</v>
      </c>
      <c r="Y762" s="755">
        <f t="shared" si="272"/>
        <v>175000000</v>
      </c>
      <c r="Z762" s="268" t="s">
        <v>309</v>
      </c>
      <c r="AA762" s="268" t="s">
        <v>600</v>
      </c>
      <c r="AB762" s="268" t="s">
        <v>410</v>
      </c>
      <c r="AC762" s="257" t="s">
        <v>693</v>
      </c>
    </row>
    <row r="763" spans="1:30" s="347" customFormat="1" ht="20.100000000000001" customHeight="1" x14ac:dyDescent="0.15">
      <c r="A763" s="789"/>
      <c r="B763" s="789"/>
      <c r="C763" s="789"/>
      <c r="D763" s="341"/>
      <c r="E763" s="341"/>
      <c r="F763" s="341"/>
      <c r="G763" s="273"/>
      <c r="H763" s="275">
        <v>1750</v>
      </c>
      <c r="I763" s="218" t="s">
        <v>22</v>
      </c>
      <c r="J763" s="327">
        <v>126</v>
      </c>
      <c r="K763" s="218" t="s">
        <v>22</v>
      </c>
      <c r="L763" s="537">
        <v>500</v>
      </c>
      <c r="M763" s="220" t="s">
        <v>24</v>
      </c>
      <c r="N763" s="319">
        <f t="shared" si="273"/>
        <v>110250000</v>
      </c>
      <c r="O763" s="267">
        <v>90339288</v>
      </c>
      <c r="P763" s="267">
        <f t="shared" si="270"/>
        <v>19910712</v>
      </c>
      <c r="Q763" s="267"/>
      <c r="R763" s="267"/>
      <c r="S763" s="267"/>
      <c r="T763" s="267"/>
      <c r="U763" s="267"/>
      <c r="V763" s="267"/>
      <c r="W763" s="267"/>
      <c r="X763" s="267">
        <f t="shared" si="271"/>
        <v>110250000</v>
      </c>
      <c r="Y763" s="755">
        <f t="shared" si="272"/>
        <v>110250000</v>
      </c>
      <c r="Z763" s="269" t="s">
        <v>133</v>
      </c>
      <c r="AA763" s="268" t="s">
        <v>507</v>
      </c>
      <c r="AB763" s="268" t="s">
        <v>410</v>
      </c>
      <c r="AC763" s="257" t="s">
        <v>316</v>
      </c>
    </row>
    <row r="764" spans="1:30" s="347" customFormat="1" ht="20.100000000000001" customHeight="1" x14ac:dyDescent="0.15">
      <c r="A764" s="789"/>
      <c r="B764" s="789"/>
      <c r="C764" s="789"/>
      <c r="D764" s="341"/>
      <c r="E764" s="341"/>
      <c r="F764" s="341"/>
      <c r="G764" s="280" t="s">
        <v>699</v>
      </c>
      <c r="H764" s="275">
        <v>8730</v>
      </c>
      <c r="I764" s="218" t="s">
        <v>22</v>
      </c>
      <c r="J764" s="327">
        <v>125</v>
      </c>
      <c r="K764" s="218" t="s">
        <v>22</v>
      </c>
      <c r="L764" s="537">
        <v>29</v>
      </c>
      <c r="M764" s="220" t="s">
        <v>24</v>
      </c>
      <c r="N764" s="319">
        <f t="shared" si="273"/>
        <v>31646250</v>
      </c>
      <c r="O764" s="267">
        <v>17608678</v>
      </c>
      <c r="P764" s="267">
        <f t="shared" si="270"/>
        <v>14037572</v>
      </c>
      <c r="Q764" s="267">
        <f>IF(AA764="국비100%",N764*100%,IF(AA764="시도비100%",N764*0%,IF(AA764="시군구비100%",N764*0%,IF(AA764="국비30%, 시도비70%",N764*30%,IF(AA764="국비50%, 시도비50%",N764*50%,IF(AA764="시도비50%, 시군구비50%",N764*0%,IF(AA764="국비30%, 시도비35%, 시군구비35%",N764*30%)))))))</f>
        <v>9493875</v>
      </c>
      <c r="R764" s="267">
        <f>IF(AA764="국비100%",N764*0%,IF(AA764="시도비100%",N764*100%,IF(AA764="시군구비100%",N764*0%,IF(AA764="국비30%, 시도비70%",N764*70%,IF(AA764="국비50%, 시도비50%",N764*50%,IF(AA764="시도비50%, 시군구비50%",N764*50%,IF(AA764="국비30%, 시도비35%, 시군구비35%",N764*35%)))))))</f>
        <v>11076187.5</v>
      </c>
      <c r="S764" s="267">
        <f>IF(AA764="국비100%",N764*0%,IF(AA764="시도비100%",N764*0%,IF(AA764="시군구비100%",N764*100%,IF(AA764="국비30%, 시도비70%",N764*0%,IF(AA764="국비50%, 시도비50%",N764*0%,IF(AA764="시도비50%, 시군구비50%",N764*50%,IF(AA764="국비30%, 시도비35%, 시군구비35%",N764*35%)))))))</f>
        <v>11076187.5</v>
      </c>
      <c r="T764" s="267">
        <f>IF(AA764="기타보조금",N764*100%,N764*0%)</f>
        <v>0</v>
      </c>
      <c r="U764" s="267">
        <f>SUM(Q764:T764)</f>
        <v>31646250</v>
      </c>
      <c r="V764" s="267">
        <f>IF(AA764="자부담",N764*100%,N764*0%)</f>
        <v>0</v>
      </c>
      <c r="W764" s="267">
        <f>IF(AA764="후원금",N764*100%,N764*0%)</f>
        <v>0</v>
      </c>
      <c r="X764" s="267">
        <f t="shared" si="271"/>
        <v>0</v>
      </c>
      <c r="Y764" s="755">
        <f t="shared" si="272"/>
        <v>31646250</v>
      </c>
      <c r="Z764" s="268" t="s">
        <v>309</v>
      </c>
      <c r="AA764" s="268" t="s">
        <v>600</v>
      </c>
      <c r="AB764" s="268" t="s">
        <v>410</v>
      </c>
      <c r="AC764" s="257" t="s">
        <v>693</v>
      </c>
    </row>
    <row r="765" spans="1:30" s="347" customFormat="1" ht="20.100000000000001" customHeight="1" x14ac:dyDescent="0.15">
      <c r="A765" s="789"/>
      <c r="B765" s="789"/>
      <c r="C765" s="789"/>
      <c r="D765" s="341"/>
      <c r="E765" s="341"/>
      <c r="F765" s="341"/>
      <c r="G765" s="280"/>
      <c r="H765" s="275">
        <v>8730</v>
      </c>
      <c r="I765" s="218" t="s">
        <v>22</v>
      </c>
      <c r="J765" s="327">
        <v>126</v>
      </c>
      <c r="K765" s="218" t="s">
        <v>22</v>
      </c>
      <c r="L765" s="537">
        <v>25</v>
      </c>
      <c r="M765" s="220" t="s">
        <v>24</v>
      </c>
      <c r="N765" s="319">
        <f t="shared" si="273"/>
        <v>27499500</v>
      </c>
      <c r="O765" s="267">
        <v>16630422</v>
      </c>
      <c r="P765" s="267">
        <f t="shared" si="270"/>
        <v>10869078</v>
      </c>
      <c r="Q765" s="267"/>
      <c r="R765" s="267"/>
      <c r="S765" s="267"/>
      <c r="T765" s="267"/>
      <c r="U765" s="267"/>
      <c r="V765" s="267"/>
      <c r="W765" s="267"/>
      <c r="X765" s="267">
        <f t="shared" si="271"/>
        <v>27499500</v>
      </c>
      <c r="Y765" s="755">
        <f t="shared" si="272"/>
        <v>27499500</v>
      </c>
      <c r="Z765" s="269" t="s">
        <v>133</v>
      </c>
      <c r="AA765" s="268" t="s">
        <v>507</v>
      </c>
      <c r="AB765" s="268" t="s">
        <v>410</v>
      </c>
      <c r="AC765" s="257" t="s">
        <v>316</v>
      </c>
      <c r="AD765" s="257"/>
    </row>
    <row r="766" spans="1:30" s="347" customFormat="1" ht="20.100000000000001" customHeight="1" x14ac:dyDescent="0.15">
      <c r="A766" s="789"/>
      <c r="B766" s="789"/>
      <c r="C766" s="789"/>
      <c r="D766" s="341"/>
      <c r="E766" s="341"/>
      <c r="F766" s="341"/>
      <c r="G766" s="280" t="s">
        <v>561</v>
      </c>
      <c r="H766" s="275">
        <v>8730</v>
      </c>
      <c r="I766" s="218" t="s">
        <v>22</v>
      </c>
      <c r="J766" s="327">
        <v>125</v>
      </c>
      <c r="K766" s="218" t="s">
        <v>22</v>
      </c>
      <c r="L766" s="537">
        <v>32</v>
      </c>
      <c r="M766" s="220" t="s">
        <v>24</v>
      </c>
      <c r="N766" s="319">
        <f t="shared" si="273"/>
        <v>34920000</v>
      </c>
      <c r="O766" s="267">
        <v>331740</v>
      </c>
      <c r="P766" s="267">
        <f t="shared" si="270"/>
        <v>34588260</v>
      </c>
      <c r="Q766" s="267">
        <f>IF(AA766="국비100%",N766*100%,IF(AA766="시도비100%",N766*0%,IF(AA766="시군구비100%",N766*0%,IF(AA766="국비30%, 시도비70%",N766*30%,IF(AA766="국비50%, 시도비50%",N766*50%,IF(AA766="시도비50%, 시군구비50%",N766*0%,IF(AA766="국비30%, 시도비35%, 시군구비35%",N766*30%)))))))</f>
        <v>10476000</v>
      </c>
      <c r="R766" s="267">
        <f>IF(AA766="국비100%",N766*0%,IF(AA766="시도비100%",N766*100%,IF(AA766="시군구비100%",N766*0%,IF(AA766="국비30%, 시도비70%",N766*70%,IF(AA766="국비50%, 시도비50%",N766*50%,IF(AA766="시도비50%, 시군구비50%",N766*50%,IF(AA766="국비30%, 시도비35%, 시군구비35%",N766*35%)))))))</f>
        <v>12222000</v>
      </c>
      <c r="S766" s="267">
        <f>IF(AA766="국비100%",N766*0%,IF(AA766="시도비100%",N766*0%,IF(AA766="시군구비100%",N766*100%,IF(AA766="국비30%, 시도비70%",N766*0%,IF(AA766="국비50%, 시도비50%",N766*0%,IF(AA766="시도비50%, 시군구비50%",N766*50%,IF(AA766="국비30%, 시도비35%, 시군구비35%",N766*35%)))))))</f>
        <v>12222000</v>
      </c>
      <c r="T766" s="267">
        <f>IF(AA766="기타보조금",N766*100%,N766*0%)</f>
        <v>0</v>
      </c>
      <c r="U766" s="267">
        <f>SUM(Q766:T766)</f>
        <v>34920000</v>
      </c>
      <c r="V766" s="267">
        <f>IF(AA766="자부담",N766*100%,N766*0%)</f>
        <v>0</v>
      </c>
      <c r="W766" s="267">
        <f>IF(AA766="후원금",N766*100%,N766*0%)</f>
        <v>0</v>
      </c>
      <c r="X766" s="267">
        <f t="shared" si="271"/>
        <v>0</v>
      </c>
      <c r="Y766" s="755">
        <f t="shared" si="272"/>
        <v>34920000</v>
      </c>
      <c r="Z766" s="268" t="s">
        <v>309</v>
      </c>
      <c r="AA766" s="268" t="s">
        <v>600</v>
      </c>
      <c r="AB766" s="268" t="s">
        <v>410</v>
      </c>
      <c r="AC766" s="257" t="s">
        <v>693</v>
      </c>
    </row>
    <row r="767" spans="1:30" s="347" customFormat="1" ht="20.100000000000001" customHeight="1" x14ac:dyDescent="0.15">
      <c r="A767" s="789"/>
      <c r="B767" s="789"/>
      <c r="C767" s="789"/>
      <c r="D767" s="341"/>
      <c r="E767" s="341"/>
      <c r="F767" s="341"/>
      <c r="G767" s="280"/>
      <c r="H767" s="275">
        <v>8730</v>
      </c>
      <c r="I767" s="218" t="s">
        <v>22</v>
      </c>
      <c r="J767" s="327">
        <v>126</v>
      </c>
      <c r="K767" s="218" t="s">
        <v>22</v>
      </c>
      <c r="L767" s="537">
        <v>25</v>
      </c>
      <c r="M767" s="220" t="s">
        <v>24</v>
      </c>
      <c r="N767" s="319">
        <f t="shared" si="273"/>
        <v>27499500</v>
      </c>
      <c r="O767" s="267">
        <v>0</v>
      </c>
      <c r="P767" s="267">
        <f t="shared" si="270"/>
        <v>27499500</v>
      </c>
      <c r="Q767" s="267"/>
      <c r="R767" s="267"/>
      <c r="S767" s="267"/>
      <c r="T767" s="267"/>
      <c r="U767" s="267"/>
      <c r="V767" s="267"/>
      <c r="W767" s="267"/>
      <c r="X767" s="267">
        <f t="shared" si="271"/>
        <v>27499500</v>
      </c>
      <c r="Y767" s="755">
        <f t="shared" si="272"/>
        <v>27499500</v>
      </c>
      <c r="Z767" s="269" t="s">
        <v>133</v>
      </c>
      <c r="AA767" s="268" t="s">
        <v>507</v>
      </c>
      <c r="AB767" s="268" t="s">
        <v>410</v>
      </c>
      <c r="AC767" s="257" t="s">
        <v>316</v>
      </c>
      <c r="AD767" s="257"/>
    </row>
    <row r="768" spans="1:30" s="347" customFormat="1" ht="20.100000000000001" customHeight="1" x14ac:dyDescent="0.15">
      <c r="A768" s="789"/>
      <c r="B768" s="789"/>
      <c r="C768" s="789"/>
      <c r="D768" s="341"/>
      <c r="E768" s="341"/>
      <c r="F768" s="341"/>
      <c r="G768" s="280" t="s">
        <v>700</v>
      </c>
      <c r="H768" s="275">
        <v>8730</v>
      </c>
      <c r="I768" s="218" t="s">
        <v>22</v>
      </c>
      <c r="J768" s="327">
        <v>120</v>
      </c>
      <c r="K768" s="218" t="s">
        <v>22</v>
      </c>
      <c r="L768" s="538">
        <v>3</v>
      </c>
      <c r="M768" s="220" t="s">
        <v>24</v>
      </c>
      <c r="N768" s="319">
        <f t="shared" si="273"/>
        <v>3142800</v>
      </c>
      <c r="O768" s="267">
        <v>1500000</v>
      </c>
      <c r="P768" s="267">
        <f t="shared" si="270"/>
        <v>1642800</v>
      </c>
      <c r="Q768" s="267">
        <f>IF(AA768="국비100%",N768*100%,IF(AA768="시도비100%",N768*0%,IF(AA768="시군구비100%",N768*0%,IF(AA768="국비30%, 시도비70%",N768*30%,IF(AA768="국비50%, 시도비50%",N768*50%,IF(AA768="시도비50%, 시군구비50%",N768*0%,IF(AA768="국비30%, 시도비35%, 시군구비35%",N768*30%)))))))</f>
        <v>942840</v>
      </c>
      <c r="R768" s="267">
        <f>IF(AA768="국비100%",N768*0%,IF(AA768="시도비100%",N768*100%,IF(AA768="시군구비100%",N768*0%,IF(AA768="국비30%, 시도비70%",N768*70%,IF(AA768="국비50%, 시도비50%",N768*50%,IF(AA768="시도비50%, 시군구비50%",N768*50%,IF(AA768="국비30%, 시도비35%, 시군구비35%",N768*35%)))))))</f>
        <v>1099980</v>
      </c>
      <c r="S768" s="267">
        <f>IF(AA768="국비100%",N768*0%,IF(AA768="시도비100%",N768*0%,IF(AA768="시군구비100%",N768*100%,IF(AA768="국비30%, 시도비70%",N768*0%,IF(AA768="국비50%, 시도비50%",N768*0%,IF(AA768="시도비50%, 시군구비50%",N768*50%,IF(AA768="국비30%, 시도비35%, 시군구비35%",N768*35%)))))))</f>
        <v>1099980</v>
      </c>
      <c r="T768" s="267">
        <f>IF(AA768="기타보조금",N768*100%,N768*0%)</f>
        <v>0</v>
      </c>
      <c r="U768" s="267">
        <f>SUM(Q768:T768)</f>
        <v>3142800</v>
      </c>
      <c r="V768" s="267">
        <f>IF(AA768="자부담",N768*100%,N768*0%)</f>
        <v>0</v>
      </c>
      <c r="W768" s="267">
        <f>IF(AA768="후원금",N768*100%,N768*0%)</f>
        <v>0</v>
      </c>
      <c r="X768" s="267">
        <f t="shared" si="271"/>
        <v>0</v>
      </c>
      <c r="Y768" s="755">
        <f t="shared" si="272"/>
        <v>3142800</v>
      </c>
      <c r="Z768" s="268" t="s">
        <v>309</v>
      </c>
      <c r="AA768" s="268" t="s">
        <v>600</v>
      </c>
      <c r="AB768" s="268" t="s">
        <v>410</v>
      </c>
      <c r="AC768" s="257" t="s">
        <v>693</v>
      </c>
    </row>
    <row r="769" spans="1:30" s="347" customFormat="1" ht="20.100000000000001" customHeight="1" x14ac:dyDescent="0.15">
      <c r="A769" s="790"/>
      <c r="B769" s="790"/>
      <c r="C769" s="790"/>
      <c r="D769" s="668"/>
      <c r="E769" s="668"/>
      <c r="F769" s="668"/>
      <c r="G769" s="266"/>
      <c r="H769" s="604">
        <v>1170600</v>
      </c>
      <c r="I769" s="240" t="s">
        <v>22</v>
      </c>
      <c r="J769" s="665">
        <v>2</v>
      </c>
      <c r="K769" s="240"/>
      <c r="L769" s="669"/>
      <c r="M769" s="242" t="s">
        <v>24</v>
      </c>
      <c r="N769" s="382">
        <f>SUM(H769*J769)</f>
        <v>2341200</v>
      </c>
      <c r="O769" s="320">
        <v>2341200</v>
      </c>
      <c r="P769" s="320">
        <f t="shared" si="270"/>
        <v>0</v>
      </c>
      <c r="Q769" s="320"/>
      <c r="R769" s="320"/>
      <c r="S769" s="320"/>
      <c r="T769" s="320"/>
      <c r="U769" s="320"/>
      <c r="V769" s="320"/>
      <c r="W769" s="320"/>
      <c r="X769" s="320">
        <f t="shared" si="271"/>
        <v>2341200</v>
      </c>
      <c r="Y769" s="755">
        <f t="shared" si="272"/>
        <v>2341200</v>
      </c>
      <c r="Z769" s="269" t="s">
        <v>133</v>
      </c>
      <c r="AA769" s="268" t="s">
        <v>507</v>
      </c>
      <c r="AB769" s="268" t="s">
        <v>410</v>
      </c>
      <c r="AC769" s="257" t="s">
        <v>316</v>
      </c>
      <c r="AD769" s="257"/>
    </row>
    <row r="770" spans="1:30" s="347" customFormat="1" ht="20.100000000000001" customHeight="1" x14ac:dyDescent="0.15">
      <c r="A770" s="791"/>
      <c r="B770" s="791"/>
      <c r="C770" s="791"/>
      <c r="D770" s="664"/>
      <c r="E770" s="664"/>
      <c r="F770" s="664"/>
      <c r="G770" s="559" t="s">
        <v>701</v>
      </c>
      <c r="H770" s="244">
        <v>200000</v>
      </c>
      <c r="I770" s="235" t="s">
        <v>22</v>
      </c>
      <c r="J770" s="607">
        <v>12</v>
      </c>
      <c r="K770" s="235"/>
      <c r="L770" s="371"/>
      <c r="M770" s="245" t="s">
        <v>24</v>
      </c>
      <c r="N770" s="561">
        <f>SUM(H770*J770)</f>
        <v>2400000</v>
      </c>
      <c r="O770" s="286">
        <v>2400000</v>
      </c>
      <c r="P770" s="286">
        <f t="shared" si="270"/>
        <v>0</v>
      </c>
      <c r="Q770" s="286">
        <f t="shared" ref="Q770:Q795" si="274">IF(AA770="국비100%",N770*100%,IF(AA770="시도비100%",N770*0%,IF(AA770="시군구비100%",N770*0%,IF(AA770="국비30%, 시도비70%",N770*30%,IF(AA770="국비50%, 시도비50%",N770*50%,IF(AA770="시도비50%, 시군구비50%",N770*0%,IF(AA770="국비30%, 시도비35%, 시군구비35%",N770*30%)))))))</f>
        <v>720000</v>
      </c>
      <c r="R770" s="286">
        <f t="shared" ref="R770:R795" si="275">IF(AA770="국비100%",N770*0%,IF(AA770="시도비100%",N770*100%,IF(AA770="시군구비100%",N770*0%,IF(AA770="국비30%, 시도비70%",N770*70%,IF(AA770="국비50%, 시도비50%",N770*50%,IF(AA770="시도비50%, 시군구비50%",N770*50%,IF(AA770="국비30%, 시도비35%, 시군구비35%",N770*35%)))))))</f>
        <v>840000</v>
      </c>
      <c r="S770" s="286">
        <f t="shared" ref="S770:S795" si="276">IF(AA770="국비100%",N770*0%,IF(AA770="시도비100%",N770*0%,IF(AA770="시군구비100%",N770*100%,IF(AA770="국비30%, 시도비70%",N770*0%,IF(AA770="국비50%, 시도비50%",N770*0%,IF(AA770="시도비50%, 시군구비50%",N770*50%,IF(AA770="국비30%, 시도비35%, 시군구비35%",N770*35%)))))))</f>
        <v>840000</v>
      </c>
      <c r="T770" s="286">
        <f t="shared" ref="T770:T795" si="277">IF(AA770="기타보조금",N770*100%,N770*0%)</f>
        <v>0</v>
      </c>
      <c r="U770" s="286">
        <f t="shared" ref="U770:U795" si="278">SUM(Q770:T770)</f>
        <v>2400000</v>
      </c>
      <c r="V770" s="286">
        <f t="shared" ref="V770:V776" si="279">IF(AA770="자부담",N770*100%,N770*0%)</f>
        <v>0</v>
      </c>
      <c r="W770" s="286">
        <f t="shared" ref="W770:W795" si="280">IF(AA770="후원금",N770*100%,N770*0%)</f>
        <v>0</v>
      </c>
      <c r="X770" s="286">
        <f t="shared" si="271"/>
        <v>0</v>
      </c>
      <c r="Y770" s="755">
        <f t="shared" si="272"/>
        <v>2400000</v>
      </c>
      <c r="Z770" s="268" t="s">
        <v>309</v>
      </c>
      <c r="AA770" s="268" t="s">
        <v>600</v>
      </c>
      <c r="AB770" s="268" t="s">
        <v>410</v>
      </c>
      <c r="AC770" s="257" t="s">
        <v>693</v>
      </c>
    </row>
    <row r="771" spans="1:30" s="347" customFormat="1" ht="20.100000000000001" customHeight="1" x14ac:dyDescent="0.15">
      <c r="A771" s="789"/>
      <c r="B771" s="789"/>
      <c r="C771" s="789"/>
      <c r="D771" s="341"/>
      <c r="E771" s="341"/>
      <c r="F771" s="341"/>
      <c r="G771" s="280" t="s">
        <v>64</v>
      </c>
      <c r="H771" s="220"/>
      <c r="I771" s="218"/>
      <c r="J771" s="334"/>
      <c r="K771" s="344"/>
      <c r="L771" s="334"/>
      <c r="M771" s="220"/>
      <c r="N771" s="319"/>
      <c r="O771" s="267"/>
      <c r="P771" s="267">
        <f t="shared" si="270"/>
        <v>0</v>
      </c>
      <c r="Q771" s="267">
        <f t="shared" si="274"/>
        <v>0</v>
      </c>
      <c r="R771" s="267">
        <f t="shared" si="275"/>
        <v>0</v>
      </c>
      <c r="S771" s="267">
        <f t="shared" si="276"/>
        <v>0</v>
      </c>
      <c r="T771" s="267">
        <f t="shared" si="277"/>
        <v>0</v>
      </c>
      <c r="U771" s="267">
        <f t="shared" si="278"/>
        <v>0</v>
      </c>
      <c r="V771" s="267">
        <f t="shared" si="279"/>
        <v>0</v>
      </c>
      <c r="W771" s="267">
        <f t="shared" si="280"/>
        <v>0</v>
      </c>
      <c r="X771" s="267">
        <f t="shared" si="271"/>
        <v>0</v>
      </c>
      <c r="Y771" s="755">
        <f t="shared" si="272"/>
        <v>0</v>
      </c>
      <c r="Z771" s="268" t="s">
        <v>309</v>
      </c>
      <c r="AA771" s="268" t="s">
        <v>600</v>
      </c>
      <c r="AB771" s="268" t="s">
        <v>410</v>
      </c>
      <c r="AC771" s="257" t="s">
        <v>693</v>
      </c>
    </row>
    <row r="772" spans="1:30" s="347" customFormat="1" ht="20.100000000000001" customHeight="1" x14ac:dyDescent="0.15">
      <c r="A772" s="789"/>
      <c r="B772" s="789"/>
      <c r="C772" s="789"/>
      <c r="D772" s="341"/>
      <c r="E772" s="341"/>
      <c r="F772" s="341"/>
      <c r="G772" s="280" t="s">
        <v>702</v>
      </c>
      <c r="H772" s="275">
        <v>400000</v>
      </c>
      <c r="I772" s="218" t="s">
        <v>22</v>
      </c>
      <c r="J772" s="327">
        <v>76</v>
      </c>
      <c r="K772" s="218" t="s">
        <v>22</v>
      </c>
      <c r="L772" s="379">
        <v>2</v>
      </c>
      <c r="M772" s="220" t="s">
        <v>24</v>
      </c>
      <c r="N772" s="319">
        <f t="shared" ref="N772:N778" si="281">SUM(H772*J772*L772)</f>
        <v>60800000</v>
      </c>
      <c r="O772" s="267">
        <v>86100000</v>
      </c>
      <c r="P772" s="267">
        <f t="shared" si="270"/>
        <v>-25300000</v>
      </c>
      <c r="Q772" s="267">
        <f t="shared" si="274"/>
        <v>18240000</v>
      </c>
      <c r="R772" s="267">
        <f t="shared" si="275"/>
        <v>21280000</v>
      </c>
      <c r="S772" s="267">
        <f t="shared" si="276"/>
        <v>21280000</v>
      </c>
      <c r="T772" s="267">
        <f t="shared" si="277"/>
        <v>0</v>
      </c>
      <c r="U772" s="267">
        <f t="shared" si="278"/>
        <v>60800000</v>
      </c>
      <c r="V772" s="267">
        <f t="shared" si="279"/>
        <v>0</v>
      </c>
      <c r="W772" s="267">
        <f t="shared" si="280"/>
        <v>0</v>
      </c>
      <c r="X772" s="267">
        <f t="shared" si="271"/>
        <v>0</v>
      </c>
      <c r="Y772" s="755">
        <f t="shared" si="272"/>
        <v>60800000</v>
      </c>
      <c r="Z772" s="268" t="s">
        <v>309</v>
      </c>
      <c r="AA772" s="268" t="s">
        <v>600</v>
      </c>
      <c r="AB772" s="268" t="s">
        <v>410</v>
      </c>
      <c r="AC772" s="257" t="s">
        <v>693</v>
      </c>
    </row>
    <row r="773" spans="1:30" s="347" customFormat="1" ht="20.100000000000001" customHeight="1" x14ac:dyDescent="0.15">
      <c r="A773" s="789"/>
      <c r="B773" s="789"/>
      <c r="C773" s="789"/>
      <c r="D773" s="341"/>
      <c r="E773" s="341"/>
      <c r="F773" s="341"/>
      <c r="G773" s="280" t="s">
        <v>703</v>
      </c>
      <c r="H773" s="275">
        <v>300000</v>
      </c>
      <c r="I773" s="218" t="s">
        <v>22</v>
      </c>
      <c r="J773" s="327">
        <v>23</v>
      </c>
      <c r="K773" s="218" t="s">
        <v>22</v>
      </c>
      <c r="L773" s="379">
        <v>2</v>
      </c>
      <c r="M773" s="220" t="s">
        <v>24</v>
      </c>
      <c r="N773" s="319">
        <f t="shared" si="281"/>
        <v>13800000</v>
      </c>
      <c r="O773" s="267"/>
      <c r="P773" s="267">
        <f t="shared" si="270"/>
        <v>13800000</v>
      </c>
      <c r="Q773" s="267">
        <f t="shared" si="274"/>
        <v>4140000</v>
      </c>
      <c r="R773" s="267">
        <f t="shared" si="275"/>
        <v>4830000</v>
      </c>
      <c r="S773" s="267">
        <f t="shared" si="276"/>
        <v>4830000</v>
      </c>
      <c r="T773" s="267">
        <f t="shared" si="277"/>
        <v>0</v>
      </c>
      <c r="U773" s="267">
        <f t="shared" si="278"/>
        <v>13800000</v>
      </c>
      <c r="V773" s="267">
        <f t="shared" si="279"/>
        <v>0</v>
      </c>
      <c r="W773" s="267">
        <f t="shared" si="280"/>
        <v>0</v>
      </c>
      <c r="X773" s="267">
        <f t="shared" si="271"/>
        <v>0</v>
      </c>
      <c r="Y773" s="755">
        <f t="shared" si="272"/>
        <v>13800000</v>
      </c>
      <c r="Z773" s="268" t="s">
        <v>309</v>
      </c>
      <c r="AA773" s="268" t="s">
        <v>600</v>
      </c>
      <c r="AB773" s="268" t="s">
        <v>410</v>
      </c>
      <c r="AC773" s="257" t="s">
        <v>693</v>
      </c>
    </row>
    <row r="774" spans="1:30" s="347" customFormat="1" ht="20.100000000000001" customHeight="1" x14ac:dyDescent="0.15">
      <c r="A774" s="789"/>
      <c r="B774" s="789"/>
      <c r="C774" s="789"/>
      <c r="D774" s="341"/>
      <c r="E774" s="341"/>
      <c r="F774" s="341"/>
      <c r="G774" s="280"/>
      <c r="H774" s="275">
        <v>300000</v>
      </c>
      <c r="I774" s="218" t="s">
        <v>22</v>
      </c>
      <c r="J774" s="327">
        <v>1</v>
      </c>
      <c r="K774" s="218" t="s">
        <v>22</v>
      </c>
      <c r="L774" s="379">
        <v>1</v>
      </c>
      <c r="M774" s="220" t="s">
        <v>24</v>
      </c>
      <c r="N774" s="319">
        <f t="shared" si="281"/>
        <v>300000</v>
      </c>
      <c r="O774" s="267"/>
      <c r="P774" s="267">
        <f t="shared" si="270"/>
        <v>300000</v>
      </c>
      <c r="Q774" s="267">
        <f t="shared" si="274"/>
        <v>90000</v>
      </c>
      <c r="R774" s="267">
        <f t="shared" si="275"/>
        <v>105000</v>
      </c>
      <c r="S774" s="267">
        <f t="shared" si="276"/>
        <v>105000</v>
      </c>
      <c r="T774" s="267">
        <f t="shared" si="277"/>
        <v>0</v>
      </c>
      <c r="U774" s="267">
        <f t="shared" si="278"/>
        <v>300000</v>
      </c>
      <c r="V774" s="267">
        <f t="shared" si="279"/>
        <v>0</v>
      </c>
      <c r="W774" s="267">
        <f t="shared" si="280"/>
        <v>0</v>
      </c>
      <c r="X774" s="267">
        <f t="shared" si="271"/>
        <v>0</v>
      </c>
      <c r="Y774" s="755">
        <f t="shared" si="272"/>
        <v>300000</v>
      </c>
      <c r="Z774" s="268" t="s">
        <v>309</v>
      </c>
      <c r="AA774" s="268" t="s">
        <v>600</v>
      </c>
      <c r="AB774" s="268" t="s">
        <v>410</v>
      </c>
      <c r="AC774" s="257" t="s">
        <v>693</v>
      </c>
    </row>
    <row r="775" spans="1:30" s="347" customFormat="1" ht="20.100000000000001" customHeight="1" x14ac:dyDescent="0.15">
      <c r="A775" s="789"/>
      <c r="B775" s="789"/>
      <c r="C775" s="789"/>
      <c r="D775" s="341"/>
      <c r="E775" s="341"/>
      <c r="F775" s="341"/>
      <c r="G775" s="280" t="s">
        <v>704</v>
      </c>
      <c r="H775" s="275">
        <v>200000</v>
      </c>
      <c r="I775" s="218" t="s">
        <v>22</v>
      </c>
      <c r="J775" s="327">
        <v>28</v>
      </c>
      <c r="K775" s="218" t="s">
        <v>22</v>
      </c>
      <c r="L775" s="379">
        <v>2</v>
      </c>
      <c r="M775" s="220" t="s">
        <v>24</v>
      </c>
      <c r="N775" s="319">
        <f t="shared" si="281"/>
        <v>11200000</v>
      </c>
      <c r="O775" s="267"/>
      <c r="P775" s="267">
        <f t="shared" si="270"/>
        <v>11200000</v>
      </c>
      <c r="Q775" s="267">
        <f t="shared" si="274"/>
        <v>3360000</v>
      </c>
      <c r="R775" s="267">
        <f t="shared" si="275"/>
        <v>3919999.9999999995</v>
      </c>
      <c r="S775" s="267">
        <f t="shared" si="276"/>
        <v>3919999.9999999995</v>
      </c>
      <c r="T775" s="267">
        <f t="shared" si="277"/>
        <v>0</v>
      </c>
      <c r="U775" s="267">
        <f t="shared" si="278"/>
        <v>11200000</v>
      </c>
      <c r="V775" s="267">
        <f t="shared" si="279"/>
        <v>0</v>
      </c>
      <c r="W775" s="267">
        <f t="shared" si="280"/>
        <v>0</v>
      </c>
      <c r="X775" s="267">
        <f t="shared" si="271"/>
        <v>0</v>
      </c>
      <c r="Y775" s="755">
        <f t="shared" si="272"/>
        <v>11200000</v>
      </c>
      <c r="Z775" s="268" t="s">
        <v>309</v>
      </c>
      <c r="AA775" s="268" t="s">
        <v>600</v>
      </c>
      <c r="AB775" s="268" t="s">
        <v>410</v>
      </c>
      <c r="AC775" s="257" t="s">
        <v>693</v>
      </c>
    </row>
    <row r="776" spans="1:30" s="347" customFormat="1" ht="20.100000000000001" customHeight="1" x14ac:dyDescent="0.15">
      <c r="A776" s="789"/>
      <c r="B776" s="789"/>
      <c r="C776" s="789"/>
      <c r="D776" s="341"/>
      <c r="E776" s="341"/>
      <c r="F776" s="341"/>
      <c r="G776" s="280" t="s">
        <v>747</v>
      </c>
      <c r="H776" s="275">
        <v>1000</v>
      </c>
      <c r="I776" s="218" t="s">
        <v>22</v>
      </c>
      <c r="J776" s="327">
        <v>9</v>
      </c>
      <c r="K776" s="218" t="s">
        <v>22</v>
      </c>
      <c r="L776" s="537">
        <v>1000</v>
      </c>
      <c r="M776" s="220" t="s">
        <v>24</v>
      </c>
      <c r="N776" s="319">
        <f t="shared" si="281"/>
        <v>9000000</v>
      </c>
      <c r="O776" s="267">
        <v>5436000</v>
      </c>
      <c r="P776" s="267">
        <f t="shared" si="270"/>
        <v>3564000</v>
      </c>
      <c r="Q776" s="267">
        <f t="shared" si="274"/>
        <v>0</v>
      </c>
      <c r="R776" s="267">
        <f t="shared" si="275"/>
        <v>9000000</v>
      </c>
      <c r="S776" s="267">
        <f t="shared" si="276"/>
        <v>0</v>
      </c>
      <c r="T776" s="267">
        <f t="shared" si="277"/>
        <v>0</v>
      </c>
      <c r="U776" s="267">
        <f t="shared" si="278"/>
        <v>9000000</v>
      </c>
      <c r="V776" s="267">
        <f t="shared" si="279"/>
        <v>0</v>
      </c>
      <c r="W776" s="267">
        <f t="shared" si="280"/>
        <v>0</v>
      </c>
      <c r="X776" s="267">
        <f t="shared" si="271"/>
        <v>0</v>
      </c>
      <c r="Y776" s="755">
        <f t="shared" si="272"/>
        <v>9000000</v>
      </c>
      <c r="Z776" s="268" t="s">
        <v>73</v>
      </c>
      <c r="AA776" s="268" t="s">
        <v>412</v>
      </c>
      <c r="AB776" s="268" t="s">
        <v>410</v>
      </c>
      <c r="AC776" s="622" t="s">
        <v>751</v>
      </c>
    </row>
    <row r="777" spans="1:30" s="347" customFormat="1" ht="20.100000000000001" customHeight="1" x14ac:dyDescent="0.15">
      <c r="A777" s="789"/>
      <c r="B777" s="789"/>
      <c r="C777" s="789"/>
      <c r="D777" s="341"/>
      <c r="E777" s="341"/>
      <c r="F777" s="341"/>
      <c r="G777" s="280" t="s">
        <v>544</v>
      </c>
      <c r="H777" s="275">
        <v>500</v>
      </c>
      <c r="I777" s="218" t="s">
        <v>22</v>
      </c>
      <c r="J777" s="327">
        <v>130</v>
      </c>
      <c r="K777" s="218" t="s">
        <v>22</v>
      </c>
      <c r="L777" s="537">
        <v>1100</v>
      </c>
      <c r="M777" s="220" t="s">
        <v>24</v>
      </c>
      <c r="N777" s="319">
        <f t="shared" si="281"/>
        <v>71500000</v>
      </c>
      <c r="O777" s="267">
        <v>54783250</v>
      </c>
      <c r="P777" s="267">
        <f t="shared" si="270"/>
        <v>16716750</v>
      </c>
      <c r="Q777" s="267">
        <f t="shared" si="274"/>
        <v>0</v>
      </c>
      <c r="R777" s="267">
        <f t="shared" si="275"/>
        <v>71500000</v>
      </c>
      <c r="S777" s="267">
        <f t="shared" si="276"/>
        <v>0</v>
      </c>
      <c r="T777" s="267">
        <f t="shared" si="277"/>
        <v>0</v>
      </c>
      <c r="U777" s="267">
        <f t="shared" si="278"/>
        <v>71500000</v>
      </c>
      <c r="V777" s="267">
        <v>0</v>
      </c>
      <c r="W777" s="267">
        <f t="shared" si="280"/>
        <v>0</v>
      </c>
      <c r="X777" s="267">
        <f t="shared" si="271"/>
        <v>0</v>
      </c>
      <c r="Y777" s="755">
        <f t="shared" si="272"/>
        <v>71500000</v>
      </c>
      <c r="Z777" s="268" t="s">
        <v>678</v>
      </c>
      <c r="AA777" s="268" t="s">
        <v>412</v>
      </c>
      <c r="AB777" s="268" t="s">
        <v>410</v>
      </c>
      <c r="AC777" s="257" t="s">
        <v>680</v>
      </c>
    </row>
    <row r="778" spans="1:30" s="347" customFormat="1" ht="20.100000000000001" customHeight="1" x14ac:dyDescent="0.15">
      <c r="A778" s="789"/>
      <c r="B778" s="789"/>
      <c r="C778" s="789"/>
      <c r="D778" s="341"/>
      <c r="E778" s="341"/>
      <c r="F778" s="341"/>
      <c r="G778" s="280"/>
      <c r="H778" s="275">
        <v>500</v>
      </c>
      <c r="I778" s="218" t="s">
        <v>22</v>
      </c>
      <c r="J778" s="327">
        <v>13</v>
      </c>
      <c r="K778" s="218" t="s">
        <v>22</v>
      </c>
      <c r="L778" s="537">
        <v>1000</v>
      </c>
      <c r="M778" s="220" t="s">
        <v>24</v>
      </c>
      <c r="N778" s="319">
        <f t="shared" si="281"/>
        <v>6500000</v>
      </c>
      <c r="O778" s="267"/>
      <c r="P778" s="267">
        <f t="shared" si="270"/>
        <v>6500000</v>
      </c>
      <c r="Q778" s="267">
        <f t="shared" si="274"/>
        <v>0</v>
      </c>
      <c r="R778" s="267">
        <f t="shared" si="275"/>
        <v>6500000</v>
      </c>
      <c r="S778" s="267">
        <f t="shared" si="276"/>
        <v>0</v>
      </c>
      <c r="T778" s="267">
        <f t="shared" si="277"/>
        <v>0</v>
      </c>
      <c r="U778" s="267">
        <f t="shared" si="278"/>
        <v>6500000</v>
      </c>
      <c r="V778" s="267">
        <f t="shared" ref="V778:V795" si="282">IF(AA778="자부담",N778*100%,N778*0%)</f>
        <v>0</v>
      </c>
      <c r="W778" s="267">
        <f t="shared" si="280"/>
        <v>0</v>
      </c>
      <c r="X778" s="267">
        <f t="shared" si="271"/>
        <v>0</v>
      </c>
      <c r="Y778" s="755">
        <f t="shared" si="272"/>
        <v>6500000</v>
      </c>
      <c r="Z778" s="268" t="s">
        <v>678</v>
      </c>
      <c r="AA778" s="268" t="s">
        <v>412</v>
      </c>
      <c r="AB778" s="268" t="s">
        <v>410</v>
      </c>
      <c r="AC778" s="257" t="s">
        <v>680</v>
      </c>
    </row>
    <row r="779" spans="1:30" s="347" customFormat="1" ht="20.100000000000001" customHeight="1" x14ac:dyDescent="0.15">
      <c r="A779" s="789"/>
      <c r="B779" s="789"/>
      <c r="C779" s="789"/>
      <c r="D779" s="341"/>
      <c r="E779" s="341"/>
      <c r="F779" s="341"/>
      <c r="G779" s="273" t="s">
        <v>80</v>
      </c>
      <c r="H779" s="217">
        <v>2703791971</v>
      </c>
      <c r="I779" s="218" t="s">
        <v>22</v>
      </c>
      <c r="J779" s="425">
        <v>8.3333333333333301E-2</v>
      </c>
      <c r="K779" s="344"/>
      <c r="L779" s="334"/>
      <c r="M779" s="220" t="s">
        <v>24</v>
      </c>
      <c r="N779" s="386">
        <f>ROUNDUP(H779*J779,-1)</f>
        <v>225316000</v>
      </c>
      <c r="O779" s="267">
        <v>138474090</v>
      </c>
      <c r="P779" s="267">
        <f t="shared" si="270"/>
        <v>86841910</v>
      </c>
      <c r="Q779" s="267">
        <f t="shared" si="274"/>
        <v>67594800</v>
      </c>
      <c r="R779" s="267">
        <f t="shared" si="275"/>
        <v>78860600</v>
      </c>
      <c r="S779" s="267">
        <f t="shared" si="276"/>
        <v>78860600</v>
      </c>
      <c r="T779" s="267">
        <f t="shared" si="277"/>
        <v>0</v>
      </c>
      <c r="U779" s="267">
        <f t="shared" si="278"/>
        <v>225316000</v>
      </c>
      <c r="V779" s="267">
        <f t="shared" si="282"/>
        <v>0</v>
      </c>
      <c r="W779" s="267">
        <f t="shared" si="280"/>
        <v>0</v>
      </c>
      <c r="X779" s="267">
        <f t="shared" si="271"/>
        <v>0</v>
      </c>
      <c r="Y779" s="755">
        <f t="shared" si="272"/>
        <v>225316000</v>
      </c>
      <c r="Z779" s="268" t="s">
        <v>309</v>
      </c>
      <c r="AA779" s="268" t="s">
        <v>600</v>
      </c>
      <c r="AB779" s="268" t="s">
        <v>410</v>
      </c>
      <c r="AC779" s="257" t="s">
        <v>693</v>
      </c>
    </row>
    <row r="780" spans="1:30" s="347" customFormat="1" ht="20.100000000000001" customHeight="1" x14ac:dyDescent="0.15">
      <c r="A780" s="789"/>
      <c r="B780" s="789"/>
      <c r="C780" s="789"/>
      <c r="D780" s="341"/>
      <c r="E780" s="341"/>
      <c r="F780" s="341"/>
      <c r="G780" s="273" t="s">
        <v>153</v>
      </c>
      <c r="H780" s="217"/>
      <c r="I780" s="218"/>
      <c r="J780" s="332"/>
      <c r="K780" s="344"/>
      <c r="L780" s="334"/>
      <c r="M780" s="220"/>
      <c r="N780" s="386"/>
      <c r="O780" s="267"/>
      <c r="P780" s="267">
        <f t="shared" si="270"/>
        <v>0</v>
      </c>
      <c r="Q780" s="267">
        <f t="shared" si="274"/>
        <v>0</v>
      </c>
      <c r="R780" s="267">
        <f t="shared" si="275"/>
        <v>0</v>
      </c>
      <c r="S780" s="267">
        <f t="shared" si="276"/>
        <v>0</v>
      </c>
      <c r="T780" s="267">
        <f t="shared" si="277"/>
        <v>0</v>
      </c>
      <c r="U780" s="267">
        <f t="shared" si="278"/>
        <v>0</v>
      </c>
      <c r="V780" s="267">
        <f t="shared" si="282"/>
        <v>0</v>
      </c>
      <c r="W780" s="267">
        <f t="shared" si="280"/>
        <v>0</v>
      </c>
      <c r="X780" s="267">
        <f t="shared" si="271"/>
        <v>0</v>
      </c>
      <c r="Y780" s="755">
        <f t="shared" si="272"/>
        <v>0</v>
      </c>
      <c r="Z780" s="268" t="s">
        <v>309</v>
      </c>
      <c r="AA780" s="268" t="s">
        <v>600</v>
      </c>
      <c r="AB780" s="268" t="s">
        <v>410</v>
      </c>
      <c r="AC780" s="257" t="s">
        <v>693</v>
      </c>
    </row>
    <row r="781" spans="1:30" s="347" customFormat="1" ht="20.100000000000001" customHeight="1" x14ac:dyDescent="0.15">
      <c r="A781" s="789"/>
      <c r="B781" s="789"/>
      <c r="C781" s="789"/>
      <c r="D781" s="341"/>
      <c r="E781" s="341"/>
      <c r="F781" s="341"/>
      <c r="G781" s="273" t="s">
        <v>705</v>
      </c>
      <c r="H781" s="217">
        <v>2703791971</v>
      </c>
      <c r="I781" s="340" t="s">
        <v>22</v>
      </c>
      <c r="J781" s="338">
        <v>3.4299999999999997E-2</v>
      </c>
      <c r="K781" s="339"/>
      <c r="L781" s="334"/>
      <c r="M781" s="278" t="s">
        <v>24</v>
      </c>
      <c r="N781" s="342">
        <f>ROUNDDOWN(H781*J781,-1)</f>
        <v>92740060</v>
      </c>
      <c r="O781" s="267">
        <v>65226849</v>
      </c>
      <c r="P781" s="267">
        <f t="shared" si="270"/>
        <v>27513211</v>
      </c>
      <c r="Q781" s="267">
        <f t="shared" si="274"/>
        <v>27822018</v>
      </c>
      <c r="R781" s="267">
        <f t="shared" si="275"/>
        <v>32459020.999999996</v>
      </c>
      <c r="S781" s="267">
        <f t="shared" si="276"/>
        <v>32459020.999999996</v>
      </c>
      <c r="T781" s="267">
        <f t="shared" si="277"/>
        <v>0</v>
      </c>
      <c r="U781" s="267">
        <f t="shared" si="278"/>
        <v>92740060</v>
      </c>
      <c r="V781" s="267">
        <f t="shared" si="282"/>
        <v>0</v>
      </c>
      <c r="W781" s="267">
        <f t="shared" si="280"/>
        <v>0</v>
      </c>
      <c r="X781" s="267">
        <f t="shared" si="271"/>
        <v>0</v>
      </c>
      <c r="Y781" s="755">
        <f t="shared" si="272"/>
        <v>92740060</v>
      </c>
      <c r="Z781" s="268" t="s">
        <v>309</v>
      </c>
      <c r="AA781" s="268" t="s">
        <v>600</v>
      </c>
      <c r="AB781" s="268" t="s">
        <v>410</v>
      </c>
      <c r="AC781" s="257" t="s">
        <v>693</v>
      </c>
    </row>
    <row r="782" spans="1:30" s="347" customFormat="1" ht="20.100000000000001" customHeight="1" x14ac:dyDescent="0.15">
      <c r="A782" s="789"/>
      <c r="B782" s="789"/>
      <c r="C782" s="789"/>
      <c r="D782" s="341"/>
      <c r="E782" s="341"/>
      <c r="F782" s="341"/>
      <c r="G782" s="273" t="s">
        <v>706</v>
      </c>
      <c r="H782" s="217">
        <f>N781</f>
        <v>92740060</v>
      </c>
      <c r="I782" s="337" t="s">
        <v>22</v>
      </c>
      <c r="J782" s="338">
        <v>0.1152</v>
      </c>
      <c r="K782" s="335"/>
      <c r="L782" s="334"/>
      <c r="M782" s="278" t="s">
        <v>24</v>
      </c>
      <c r="N782" s="342">
        <f>ROUNDDOWN(H782*J782,-1)</f>
        <v>10683650</v>
      </c>
      <c r="O782" s="267">
        <v>7306490</v>
      </c>
      <c r="P782" s="267">
        <f t="shared" si="270"/>
        <v>3377160</v>
      </c>
      <c r="Q782" s="267">
        <f t="shared" si="274"/>
        <v>3205095</v>
      </c>
      <c r="R782" s="267">
        <f t="shared" si="275"/>
        <v>3739277.4999999995</v>
      </c>
      <c r="S782" s="267">
        <f t="shared" si="276"/>
        <v>3739277.4999999995</v>
      </c>
      <c r="T782" s="267">
        <f t="shared" si="277"/>
        <v>0</v>
      </c>
      <c r="U782" s="267">
        <f t="shared" si="278"/>
        <v>10683650</v>
      </c>
      <c r="V782" s="267">
        <f t="shared" si="282"/>
        <v>0</v>
      </c>
      <c r="W782" s="267">
        <f t="shared" si="280"/>
        <v>0</v>
      </c>
      <c r="X782" s="267">
        <f t="shared" si="271"/>
        <v>0</v>
      </c>
      <c r="Y782" s="755">
        <f t="shared" si="272"/>
        <v>10683650</v>
      </c>
      <c r="Z782" s="268" t="s">
        <v>309</v>
      </c>
      <c r="AA782" s="268" t="s">
        <v>600</v>
      </c>
      <c r="AB782" s="268" t="s">
        <v>410</v>
      </c>
      <c r="AC782" s="257" t="s">
        <v>693</v>
      </c>
    </row>
    <row r="783" spans="1:30" s="347" customFormat="1" ht="20.100000000000001" customHeight="1" x14ac:dyDescent="0.15">
      <c r="A783" s="789"/>
      <c r="B783" s="789"/>
      <c r="C783" s="789"/>
      <c r="D783" s="341"/>
      <c r="E783" s="341"/>
      <c r="F783" s="341"/>
      <c r="G783" s="273" t="s">
        <v>707</v>
      </c>
      <c r="H783" s="217">
        <v>1230000000</v>
      </c>
      <c r="I783" s="340" t="s">
        <v>22</v>
      </c>
      <c r="J783" s="338">
        <v>4.4999999999999998E-2</v>
      </c>
      <c r="K783" s="339"/>
      <c r="L783" s="334"/>
      <c r="M783" s="278" t="s">
        <v>24</v>
      </c>
      <c r="N783" s="342">
        <f>ROUNDDOWN(H783*J783,-1)</f>
        <v>55350000</v>
      </c>
      <c r="O783" s="267">
        <v>35804790</v>
      </c>
      <c r="P783" s="267">
        <f t="shared" si="270"/>
        <v>19545210</v>
      </c>
      <c r="Q783" s="267">
        <f t="shared" si="274"/>
        <v>16605000</v>
      </c>
      <c r="R783" s="267">
        <f t="shared" si="275"/>
        <v>19372500</v>
      </c>
      <c r="S783" s="267">
        <f t="shared" si="276"/>
        <v>19372500</v>
      </c>
      <c r="T783" s="267">
        <f t="shared" si="277"/>
        <v>0</v>
      </c>
      <c r="U783" s="267">
        <f t="shared" si="278"/>
        <v>55350000</v>
      </c>
      <c r="V783" s="267">
        <f t="shared" si="282"/>
        <v>0</v>
      </c>
      <c r="W783" s="267">
        <f t="shared" si="280"/>
        <v>0</v>
      </c>
      <c r="X783" s="267">
        <f t="shared" si="271"/>
        <v>0</v>
      </c>
      <c r="Y783" s="755">
        <f t="shared" si="272"/>
        <v>55350000</v>
      </c>
      <c r="Z783" s="268" t="s">
        <v>309</v>
      </c>
      <c r="AA783" s="268" t="s">
        <v>600</v>
      </c>
      <c r="AB783" s="268" t="s">
        <v>410</v>
      </c>
      <c r="AC783" s="257" t="s">
        <v>693</v>
      </c>
    </row>
    <row r="784" spans="1:30" s="347" customFormat="1" ht="20.100000000000001" customHeight="1" x14ac:dyDescent="0.15">
      <c r="A784" s="789"/>
      <c r="B784" s="789"/>
      <c r="C784" s="789"/>
      <c r="D784" s="341"/>
      <c r="E784" s="341"/>
      <c r="F784" s="341"/>
      <c r="G784" s="273" t="s">
        <v>708</v>
      </c>
      <c r="H784" s="217">
        <v>2703791971</v>
      </c>
      <c r="I784" s="337" t="s">
        <v>22</v>
      </c>
      <c r="J784" s="338">
        <v>1.6500000000000001E-2</v>
      </c>
      <c r="K784" s="335"/>
      <c r="L784" s="334"/>
      <c r="M784" s="278" t="s">
        <v>24</v>
      </c>
      <c r="N784" s="342">
        <f>ROUNDDOWN(H784*J784,-1)</f>
        <v>44612560</v>
      </c>
      <c r="O784" s="267">
        <v>32318860</v>
      </c>
      <c r="P784" s="267">
        <f t="shared" si="270"/>
        <v>12293700</v>
      </c>
      <c r="Q784" s="267">
        <f t="shared" si="274"/>
        <v>13383768</v>
      </c>
      <c r="R784" s="267">
        <f t="shared" si="275"/>
        <v>15614395.999999998</v>
      </c>
      <c r="S784" s="267">
        <f t="shared" si="276"/>
        <v>15614395.999999998</v>
      </c>
      <c r="T784" s="267">
        <f t="shared" si="277"/>
        <v>0</v>
      </c>
      <c r="U784" s="267">
        <f t="shared" si="278"/>
        <v>44612560</v>
      </c>
      <c r="V784" s="267">
        <f t="shared" si="282"/>
        <v>0</v>
      </c>
      <c r="W784" s="267">
        <f t="shared" si="280"/>
        <v>0</v>
      </c>
      <c r="X784" s="267">
        <f t="shared" si="271"/>
        <v>0</v>
      </c>
      <c r="Y784" s="755">
        <f t="shared" si="272"/>
        <v>44612560</v>
      </c>
      <c r="Z784" s="268" t="s">
        <v>309</v>
      </c>
      <c r="AA784" s="268" t="s">
        <v>600</v>
      </c>
      <c r="AB784" s="268" t="s">
        <v>410</v>
      </c>
      <c r="AC784" s="257" t="s">
        <v>693</v>
      </c>
    </row>
    <row r="785" spans="1:30" s="347" customFormat="1" ht="20.100000000000001" customHeight="1" x14ac:dyDescent="0.15">
      <c r="A785" s="789"/>
      <c r="B785" s="789"/>
      <c r="C785" s="789"/>
      <c r="D785" s="341"/>
      <c r="E785" s="341"/>
      <c r="F785" s="341"/>
      <c r="G785" s="273" t="s">
        <v>709</v>
      </c>
      <c r="H785" s="217">
        <v>2703791971</v>
      </c>
      <c r="I785" s="337" t="s">
        <v>22</v>
      </c>
      <c r="J785" s="336">
        <v>6.7300000000000007E-3</v>
      </c>
      <c r="K785" s="335"/>
      <c r="L785" s="334"/>
      <c r="M785" s="278" t="s">
        <v>24</v>
      </c>
      <c r="N785" s="342">
        <f>ROUNDDOWN(H785*J785,-1)</f>
        <v>18196510</v>
      </c>
      <c r="O785" s="267">
        <v>13121950</v>
      </c>
      <c r="P785" s="267">
        <f t="shared" ref="P785:P804" si="283">N785-O785</f>
        <v>5074560</v>
      </c>
      <c r="Q785" s="267">
        <f t="shared" si="274"/>
        <v>5458953</v>
      </c>
      <c r="R785" s="267">
        <f t="shared" si="275"/>
        <v>6368778.5</v>
      </c>
      <c r="S785" s="267">
        <f t="shared" si="276"/>
        <v>6368778.5</v>
      </c>
      <c r="T785" s="267">
        <f t="shared" si="277"/>
        <v>0</v>
      </c>
      <c r="U785" s="267">
        <f t="shared" si="278"/>
        <v>18196510</v>
      </c>
      <c r="V785" s="267">
        <f t="shared" si="282"/>
        <v>0</v>
      </c>
      <c r="W785" s="267">
        <f t="shared" si="280"/>
        <v>0</v>
      </c>
      <c r="X785" s="267">
        <f t="shared" ref="X785:X804" si="284">IF(AA785="수익사업",N785*100%,N785*0%)</f>
        <v>0</v>
      </c>
      <c r="Y785" s="755">
        <f t="shared" ref="Y785:Y804" si="285">SUM(U785:X785)</f>
        <v>18196510</v>
      </c>
      <c r="Z785" s="268" t="s">
        <v>309</v>
      </c>
      <c r="AA785" s="268" t="s">
        <v>600</v>
      </c>
      <c r="AB785" s="268" t="s">
        <v>410</v>
      </c>
      <c r="AC785" s="257" t="s">
        <v>693</v>
      </c>
    </row>
    <row r="786" spans="1:30" s="347" customFormat="1" ht="20.100000000000001" customHeight="1" x14ac:dyDescent="0.15">
      <c r="A786" s="789"/>
      <c r="B786" s="789"/>
      <c r="C786" s="789"/>
      <c r="D786" s="341"/>
      <c r="E786" s="341"/>
      <c r="F786" s="341"/>
      <c r="G786" s="273" t="s">
        <v>82</v>
      </c>
      <c r="H786" s="217">
        <v>12000</v>
      </c>
      <c r="I786" s="337" t="s">
        <v>22</v>
      </c>
      <c r="J786" s="331">
        <v>119</v>
      </c>
      <c r="K786" s="335"/>
      <c r="L786" s="334"/>
      <c r="M786" s="278" t="s">
        <v>24</v>
      </c>
      <c r="N786" s="319">
        <f>SUM(H786*J786)</f>
        <v>1428000</v>
      </c>
      <c r="O786" s="267">
        <v>1428000</v>
      </c>
      <c r="P786" s="267">
        <f t="shared" si="283"/>
        <v>0</v>
      </c>
      <c r="Q786" s="267">
        <f t="shared" si="274"/>
        <v>428400</v>
      </c>
      <c r="R786" s="267">
        <f t="shared" si="275"/>
        <v>499799.99999999994</v>
      </c>
      <c r="S786" s="267">
        <f t="shared" si="276"/>
        <v>499799.99999999994</v>
      </c>
      <c r="T786" s="267">
        <f t="shared" si="277"/>
        <v>0</v>
      </c>
      <c r="U786" s="267">
        <f t="shared" si="278"/>
        <v>1428000</v>
      </c>
      <c r="V786" s="267">
        <f t="shared" si="282"/>
        <v>0</v>
      </c>
      <c r="W786" s="267">
        <f t="shared" si="280"/>
        <v>0</v>
      </c>
      <c r="X786" s="267">
        <f t="shared" si="284"/>
        <v>0</v>
      </c>
      <c r="Y786" s="755">
        <f t="shared" si="285"/>
        <v>1428000</v>
      </c>
      <c r="Z786" s="268" t="s">
        <v>309</v>
      </c>
      <c r="AA786" s="268" t="s">
        <v>600</v>
      </c>
      <c r="AB786" s="268" t="s">
        <v>410</v>
      </c>
      <c r="AC786" s="257" t="s">
        <v>693</v>
      </c>
    </row>
    <row r="787" spans="1:30" s="347" customFormat="1" ht="20.100000000000001" customHeight="1" x14ac:dyDescent="0.15">
      <c r="A787" s="789"/>
      <c r="B787" s="789"/>
      <c r="C787" s="789"/>
      <c r="D787" s="341"/>
      <c r="E787" s="341"/>
      <c r="F787" s="341"/>
      <c r="G787" s="280" t="s">
        <v>156</v>
      </c>
      <c r="H787" s="220"/>
      <c r="I787" s="218"/>
      <c r="J787" s="334"/>
      <c r="K787" s="344"/>
      <c r="L787" s="334"/>
      <c r="M787" s="220"/>
      <c r="N787" s="319"/>
      <c r="O787" s="267"/>
      <c r="P787" s="267">
        <f t="shared" si="283"/>
        <v>0</v>
      </c>
      <c r="Q787" s="267">
        <f t="shared" si="274"/>
        <v>0</v>
      </c>
      <c r="R787" s="267">
        <f t="shared" si="275"/>
        <v>0</v>
      </c>
      <c r="S787" s="267">
        <f t="shared" si="276"/>
        <v>0</v>
      </c>
      <c r="T787" s="267">
        <f t="shared" si="277"/>
        <v>0</v>
      </c>
      <c r="U787" s="267">
        <f t="shared" si="278"/>
        <v>0</v>
      </c>
      <c r="V787" s="267">
        <f t="shared" si="282"/>
        <v>0</v>
      </c>
      <c r="W787" s="267">
        <f t="shared" si="280"/>
        <v>0</v>
      </c>
      <c r="X787" s="267">
        <f t="shared" si="284"/>
        <v>0</v>
      </c>
      <c r="Y787" s="755">
        <f t="shared" si="285"/>
        <v>0</v>
      </c>
      <c r="Z787" s="268" t="s">
        <v>309</v>
      </c>
      <c r="AA787" s="268" t="s">
        <v>600</v>
      </c>
      <c r="AB787" s="268" t="s">
        <v>410</v>
      </c>
      <c r="AC787" s="257" t="s">
        <v>693</v>
      </c>
    </row>
    <row r="788" spans="1:30" s="347" customFormat="1" ht="20.100000000000001" customHeight="1" x14ac:dyDescent="0.15">
      <c r="A788" s="789"/>
      <c r="B788" s="789"/>
      <c r="C788" s="789"/>
      <c r="D788" s="341"/>
      <c r="E788" s="341"/>
      <c r="F788" s="341"/>
      <c r="G788" s="345" t="s">
        <v>710</v>
      </c>
      <c r="H788" s="217">
        <v>100000</v>
      </c>
      <c r="I788" s="218" t="s">
        <v>22</v>
      </c>
      <c r="J788" s="327">
        <v>10</v>
      </c>
      <c r="K788" s="218"/>
      <c r="L788" s="334"/>
      <c r="M788" s="220" t="s">
        <v>24</v>
      </c>
      <c r="N788" s="319">
        <f>SUM(H788*J788)</f>
        <v>1000000</v>
      </c>
      <c r="O788" s="267">
        <v>1000000</v>
      </c>
      <c r="P788" s="267">
        <f t="shared" si="283"/>
        <v>0</v>
      </c>
      <c r="Q788" s="267">
        <f t="shared" si="274"/>
        <v>300000</v>
      </c>
      <c r="R788" s="267">
        <f t="shared" si="275"/>
        <v>350000</v>
      </c>
      <c r="S788" s="267">
        <f t="shared" si="276"/>
        <v>350000</v>
      </c>
      <c r="T788" s="267">
        <f t="shared" si="277"/>
        <v>0</v>
      </c>
      <c r="U788" s="267">
        <f t="shared" si="278"/>
        <v>1000000</v>
      </c>
      <c r="V788" s="267">
        <f t="shared" si="282"/>
        <v>0</v>
      </c>
      <c r="W788" s="267">
        <f t="shared" si="280"/>
        <v>0</v>
      </c>
      <c r="X788" s="267">
        <f t="shared" si="284"/>
        <v>0</v>
      </c>
      <c r="Y788" s="755">
        <f t="shared" si="285"/>
        <v>1000000</v>
      </c>
      <c r="Z788" s="268" t="s">
        <v>309</v>
      </c>
      <c r="AA788" s="268" t="s">
        <v>600</v>
      </c>
      <c r="AB788" s="268" t="s">
        <v>410</v>
      </c>
      <c r="AC788" s="257" t="s">
        <v>693</v>
      </c>
    </row>
    <row r="789" spans="1:30" s="347" customFormat="1" ht="20.100000000000001" customHeight="1" x14ac:dyDescent="0.15">
      <c r="A789" s="789"/>
      <c r="B789" s="789"/>
      <c r="C789" s="789"/>
      <c r="D789" s="341"/>
      <c r="E789" s="341"/>
      <c r="F789" s="341"/>
      <c r="G789" s="345" t="s">
        <v>711</v>
      </c>
      <c r="H789" s="217">
        <v>200000</v>
      </c>
      <c r="I789" s="218" t="s">
        <v>22</v>
      </c>
      <c r="J789" s="327">
        <v>10</v>
      </c>
      <c r="K789" s="218"/>
      <c r="L789" s="334"/>
      <c r="M789" s="220" t="s">
        <v>24</v>
      </c>
      <c r="N789" s="319">
        <f>SUM(H789*J789)</f>
        <v>2000000</v>
      </c>
      <c r="O789" s="267">
        <v>2000000</v>
      </c>
      <c r="P789" s="267">
        <f t="shared" si="283"/>
        <v>0</v>
      </c>
      <c r="Q789" s="267">
        <f t="shared" si="274"/>
        <v>600000</v>
      </c>
      <c r="R789" s="267">
        <f t="shared" si="275"/>
        <v>700000</v>
      </c>
      <c r="S789" s="267">
        <f t="shared" si="276"/>
        <v>700000</v>
      </c>
      <c r="T789" s="267">
        <f t="shared" si="277"/>
        <v>0</v>
      </c>
      <c r="U789" s="267">
        <f t="shared" si="278"/>
        <v>2000000</v>
      </c>
      <c r="V789" s="267">
        <f t="shared" si="282"/>
        <v>0</v>
      </c>
      <c r="W789" s="267">
        <f t="shared" si="280"/>
        <v>0</v>
      </c>
      <c r="X789" s="267">
        <f t="shared" si="284"/>
        <v>0</v>
      </c>
      <c r="Y789" s="755">
        <f t="shared" si="285"/>
        <v>2000000</v>
      </c>
      <c r="Z789" s="268" t="s">
        <v>309</v>
      </c>
      <c r="AA789" s="268" t="s">
        <v>600</v>
      </c>
      <c r="AB789" s="268" t="s">
        <v>410</v>
      </c>
      <c r="AC789" s="257" t="s">
        <v>693</v>
      </c>
    </row>
    <row r="790" spans="1:30" s="347" customFormat="1" ht="20.100000000000001" customHeight="1" x14ac:dyDescent="0.15">
      <c r="A790" s="789"/>
      <c r="B790" s="789"/>
      <c r="C790" s="789"/>
      <c r="D790" s="341"/>
      <c r="E790" s="341"/>
      <c r="F790" s="341"/>
      <c r="G790" s="280" t="s">
        <v>154</v>
      </c>
      <c r="H790" s="217">
        <v>180000</v>
      </c>
      <c r="I790" s="218" t="s">
        <v>22</v>
      </c>
      <c r="J790" s="327">
        <v>118</v>
      </c>
      <c r="K790" s="218"/>
      <c r="L790" s="334"/>
      <c r="M790" s="220" t="s">
        <v>24</v>
      </c>
      <c r="N790" s="319">
        <f>SUM(H790*J790)</f>
        <v>21240000</v>
      </c>
      <c r="O790" s="267">
        <v>21240000</v>
      </c>
      <c r="P790" s="267">
        <f t="shared" si="283"/>
        <v>0</v>
      </c>
      <c r="Q790" s="267">
        <f t="shared" si="274"/>
        <v>6372000</v>
      </c>
      <c r="R790" s="267">
        <f t="shared" si="275"/>
        <v>7433999.9999999991</v>
      </c>
      <c r="S790" s="267">
        <f t="shared" si="276"/>
        <v>7433999.9999999991</v>
      </c>
      <c r="T790" s="267">
        <f t="shared" si="277"/>
        <v>0</v>
      </c>
      <c r="U790" s="267">
        <f t="shared" si="278"/>
        <v>21240000</v>
      </c>
      <c r="V790" s="267">
        <f t="shared" si="282"/>
        <v>0</v>
      </c>
      <c r="W790" s="267">
        <f t="shared" si="280"/>
        <v>0</v>
      </c>
      <c r="X790" s="267">
        <f t="shared" si="284"/>
        <v>0</v>
      </c>
      <c r="Y790" s="755">
        <f t="shared" si="285"/>
        <v>21240000</v>
      </c>
      <c r="Z790" s="268" t="s">
        <v>309</v>
      </c>
      <c r="AA790" s="268" t="s">
        <v>600</v>
      </c>
      <c r="AB790" s="268" t="s">
        <v>410</v>
      </c>
      <c r="AC790" s="257" t="s">
        <v>693</v>
      </c>
    </row>
    <row r="791" spans="1:30" s="347" customFormat="1" ht="20.100000000000001" customHeight="1" x14ac:dyDescent="0.15">
      <c r="A791" s="789"/>
      <c r="B791" s="789"/>
      <c r="C791" s="789"/>
      <c r="D791" s="341"/>
      <c r="E791" s="341"/>
      <c r="F791" s="341"/>
      <c r="G791" s="280" t="s">
        <v>71</v>
      </c>
      <c r="H791" s="217">
        <v>300000</v>
      </c>
      <c r="I791" s="218" t="s">
        <v>22</v>
      </c>
      <c r="J791" s="327">
        <v>8</v>
      </c>
      <c r="K791" s="218"/>
      <c r="L791" s="334"/>
      <c r="M791" s="220" t="s">
        <v>24</v>
      </c>
      <c r="N791" s="319">
        <f>SUM(H791*J791)</f>
        <v>2400000</v>
      </c>
      <c r="O791" s="267">
        <v>2400000</v>
      </c>
      <c r="P791" s="267">
        <f t="shared" si="283"/>
        <v>0</v>
      </c>
      <c r="Q791" s="267">
        <f t="shared" si="274"/>
        <v>720000</v>
      </c>
      <c r="R791" s="267">
        <f t="shared" si="275"/>
        <v>840000</v>
      </c>
      <c r="S791" s="267">
        <f t="shared" si="276"/>
        <v>840000</v>
      </c>
      <c r="T791" s="267">
        <f t="shared" si="277"/>
        <v>0</v>
      </c>
      <c r="U791" s="267">
        <f t="shared" si="278"/>
        <v>2400000</v>
      </c>
      <c r="V791" s="267">
        <f t="shared" si="282"/>
        <v>0</v>
      </c>
      <c r="W791" s="267">
        <f t="shared" si="280"/>
        <v>0</v>
      </c>
      <c r="X791" s="267">
        <f t="shared" si="284"/>
        <v>0</v>
      </c>
      <c r="Y791" s="755">
        <f t="shared" si="285"/>
        <v>2400000</v>
      </c>
      <c r="Z791" s="268" t="s">
        <v>309</v>
      </c>
      <c r="AA791" s="268" t="s">
        <v>600</v>
      </c>
      <c r="AB791" s="268" t="s">
        <v>410</v>
      </c>
      <c r="AC791" s="257" t="s">
        <v>693</v>
      </c>
    </row>
    <row r="792" spans="1:30" s="347" customFormat="1" ht="20.100000000000001" customHeight="1" x14ac:dyDescent="0.15">
      <c r="A792" s="789"/>
      <c r="B792" s="789"/>
      <c r="C792" s="789"/>
      <c r="D792" s="341"/>
      <c r="E792" s="341"/>
      <c r="F792" s="341"/>
      <c r="G792" s="280" t="s">
        <v>552</v>
      </c>
      <c r="H792" s="217">
        <v>15000</v>
      </c>
      <c r="I792" s="218" t="s">
        <v>22</v>
      </c>
      <c r="J792" s="327">
        <v>60</v>
      </c>
      <c r="K792" s="218" t="s">
        <v>22</v>
      </c>
      <c r="L792" s="537">
        <v>2</v>
      </c>
      <c r="M792" s="220" t="s">
        <v>24</v>
      </c>
      <c r="N792" s="557">
        <f>SUM(H792*J792*L792)</f>
        <v>1800000</v>
      </c>
      <c r="O792" s="267">
        <v>236400</v>
      </c>
      <c r="P792" s="267">
        <f t="shared" si="283"/>
        <v>1563600</v>
      </c>
      <c r="Q792" s="267">
        <f t="shared" si="274"/>
        <v>540000</v>
      </c>
      <c r="R792" s="267">
        <f t="shared" si="275"/>
        <v>630000</v>
      </c>
      <c r="S792" s="267">
        <f t="shared" si="276"/>
        <v>630000</v>
      </c>
      <c r="T792" s="267">
        <f t="shared" si="277"/>
        <v>0</v>
      </c>
      <c r="U792" s="267">
        <f t="shared" si="278"/>
        <v>1800000</v>
      </c>
      <c r="V792" s="267">
        <f t="shared" si="282"/>
        <v>0</v>
      </c>
      <c r="W792" s="267">
        <f t="shared" si="280"/>
        <v>0</v>
      </c>
      <c r="X792" s="267">
        <f t="shared" si="284"/>
        <v>0</v>
      </c>
      <c r="Y792" s="755">
        <f t="shared" si="285"/>
        <v>1800000</v>
      </c>
      <c r="Z792" s="268" t="s">
        <v>309</v>
      </c>
      <c r="AA792" s="268" t="s">
        <v>600</v>
      </c>
      <c r="AB792" s="268" t="s">
        <v>410</v>
      </c>
      <c r="AC792" s="257" t="s">
        <v>693</v>
      </c>
    </row>
    <row r="793" spans="1:30" s="347" customFormat="1" ht="20.100000000000001" customHeight="1" x14ac:dyDescent="0.15">
      <c r="A793" s="789"/>
      <c r="B793" s="789"/>
      <c r="C793" s="789"/>
      <c r="D793" s="341"/>
      <c r="E793" s="341"/>
      <c r="F793" s="341"/>
      <c r="G793" s="280" t="s">
        <v>712</v>
      </c>
      <c r="H793" s="275">
        <v>300000</v>
      </c>
      <c r="I793" s="218" t="s">
        <v>22</v>
      </c>
      <c r="J793" s="219">
        <v>12</v>
      </c>
      <c r="K793" s="218" t="s">
        <v>22</v>
      </c>
      <c r="L793" s="331">
        <v>1</v>
      </c>
      <c r="M793" s="220" t="s">
        <v>24</v>
      </c>
      <c r="N793" s="319">
        <f>SUM(H793*J793*L793)</f>
        <v>3600000</v>
      </c>
      <c r="O793" s="267">
        <v>3000000</v>
      </c>
      <c r="P793" s="267">
        <f t="shared" si="283"/>
        <v>600000</v>
      </c>
      <c r="Q793" s="267">
        <f t="shared" si="274"/>
        <v>1080000</v>
      </c>
      <c r="R793" s="267">
        <f t="shared" si="275"/>
        <v>1260000</v>
      </c>
      <c r="S793" s="267">
        <f t="shared" si="276"/>
        <v>1260000</v>
      </c>
      <c r="T793" s="267">
        <f t="shared" si="277"/>
        <v>0</v>
      </c>
      <c r="U793" s="267">
        <f t="shared" si="278"/>
        <v>3600000</v>
      </c>
      <c r="V793" s="267">
        <f t="shared" si="282"/>
        <v>0</v>
      </c>
      <c r="W793" s="267">
        <f t="shared" si="280"/>
        <v>0</v>
      </c>
      <c r="X793" s="267">
        <f t="shared" si="284"/>
        <v>0</v>
      </c>
      <c r="Y793" s="755">
        <f t="shared" si="285"/>
        <v>3600000</v>
      </c>
      <c r="Z793" s="268" t="s">
        <v>309</v>
      </c>
      <c r="AA793" s="268" t="s">
        <v>600</v>
      </c>
      <c r="AB793" s="268" t="s">
        <v>410</v>
      </c>
      <c r="AC793" s="257" t="s">
        <v>693</v>
      </c>
    </row>
    <row r="794" spans="1:30" s="347" customFormat="1" ht="20.100000000000001" customHeight="1" x14ac:dyDescent="0.15">
      <c r="A794" s="789"/>
      <c r="B794" s="789"/>
      <c r="C794" s="789"/>
      <c r="D794" s="341"/>
      <c r="E794" s="341"/>
      <c r="F794" s="341"/>
      <c r="G794" s="280" t="s">
        <v>551</v>
      </c>
      <c r="H794" s="275"/>
      <c r="I794" s="218"/>
      <c r="J794" s="219"/>
      <c r="K794" s="218"/>
      <c r="L794" s="331"/>
      <c r="M794" s="220"/>
      <c r="N794" s="319"/>
      <c r="O794" s="267"/>
      <c r="P794" s="267">
        <f t="shared" si="283"/>
        <v>0</v>
      </c>
      <c r="Q794" s="267">
        <f t="shared" si="274"/>
        <v>0</v>
      </c>
      <c r="R794" s="267">
        <f t="shared" si="275"/>
        <v>0</v>
      </c>
      <c r="S794" s="267">
        <f t="shared" si="276"/>
        <v>0</v>
      </c>
      <c r="T794" s="267">
        <f t="shared" si="277"/>
        <v>0</v>
      </c>
      <c r="U794" s="267">
        <f t="shared" si="278"/>
        <v>0</v>
      </c>
      <c r="V794" s="267">
        <f t="shared" si="282"/>
        <v>0</v>
      </c>
      <c r="W794" s="267">
        <f t="shared" si="280"/>
        <v>0</v>
      </c>
      <c r="X794" s="267">
        <f t="shared" si="284"/>
        <v>0</v>
      </c>
      <c r="Y794" s="755">
        <f t="shared" si="285"/>
        <v>0</v>
      </c>
      <c r="Z794" s="268" t="s">
        <v>309</v>
      </c>
      <c r="AA794" s="268" t="s">
        <v>600</v>
      </c>
      <c r="AB794" s="268" t="s">
        <v>410</v>
      </c>
      <c r="AC794" s="257" t="s">
        <v>693</v>
      </c>
    </row>
    <row r="795" spans="1:30" s="347" customFormat="1" ht="20.100000000000001" customHeight="1" x14ac:dyDescent="0.15">
      <c r="A795" s="789"/>
      <c r="B795" s="789"/>
      <c r="C795" s="789"/>
      <c r="D795" s="341"/>
      <c r="E795" s="341"/>
      <c r="F795" s="341"/>
      <c r="G795" s="345" t="s">
        <v>713</v>
      </c>
      <c r="H795" s="275">
        <v>220000</v>
      </c>
      <c r="I795" s="218" t="s">
        <v>22</v>
      </c>
      <c r="J795" s="219">
        <v>12</v>
      </c>
      <c r="K795" s="218"/>
      <c r="L795" s="558"/>
      <c r="M795" s="220" t="s">
        <v>24</v>
      </c>
      <c r="N795" s="319">
        <f>SUM(H795*J795)</f>
        <v>2640000</v>
      </c>
      <c r="O795" s="267">
        <v>2200000</v>
      </c>
      <c r="P795" s="267">
        <f t="shared" si="283"/>
        <v>440000</v>
      </c>
      <c r="Q795" s="267">
        <f t="shared" si="274"/>
        <v>792000</v>
      </c>
      <c r="R795" s="267">
        <f t="shared" si="275"/>
        <v>923999.99999999988</v>
      </c>
      <c r="S795" s="267">
        <f t="shared" si="276"/>
        <v>923999.99999999988</v>
      </c>
      <c r="T795" s="267">
        <f t="shared" si="277"/>
        <v>0</v>
      </c>
      <c r="U795" s="267">
        <f t="shared" si="278"/>
        <v>2640000</v>
      </c>
      <c r="V795" s="267">
        <f t="shared" si="282"/>
        <v>0</v>
      </c>
      <c r="W795" s="267">
        <f t="shared" si="280"/>
        <v>0</v>
      </c>
      <c r="X795" s="267">
        <f t="shared" si="284"/>
        <v>0</v>
      </c>
      <c r="Y795" s="755">
        <f t="shared" si="285"/>
        <v>2640000</v>
      </c>
      <c r="Z795" s="268" t="s">
        <v>309</v>
      </c>
      <c r="AA795" s="268" t="s">
        <v>600</v>
      </c>
      <c r="AB795" s="268" t="s">
        <v>410</v>
      </c>
      <c r="AC795" s="257" t="s">
        <v>693</v>
      </c>
    </row>
    <row r="796" spans="1:30" s="347" customFormat="1" ht="20.100000000000001" customHeight="1" x14ac:dyDescent="0.15">
      <c r="A796" s="789"/>
      <c r="B796" s="789"/>
      <c r="C796" s="789"/>
      <c r="D796" s="341"/>
      <c r="E796" s="341"/>
      <c r="F796" s="341"/>
      <c r="G796" s="273" t="s">
        <v>757</v>
      </c>
      <c r="H796" s="275">
        <v>35000</v>
      </c>
      <c r="I796" s="218" t="s">
        <v>22</v>
      </c>
      <c r="J796" s="327">
        <v>119</v>
      </c>
      <c r="K796" s="218"/>
      <c r="L796" s="537"/>
      <c r="M796" s="220" t="s">
        <v>24</v>
      </c>
      <c r="N796" s="319">
        <f>SUM(H796*J796)</f>
        <v>4165000</v>
      </c>
      <c r="O796" s="267">
        <v>4165000</v>
      </c>
      <c r="P796" s="267">
        <f t="shared" si="283"/>
        <v>0</v>
      </c>
      <c r="Q796" s="267"/>
      <c r="R796" s="267"/>
      <c r="S796" s="267"/>
      <c r="T796" s="267"/>
      <c r="U796" s="267"/>
      <c r="V796" s="267"/>
      <c r="W796" s="267"/>
      <c r="X796" s="267">
        <f t="shared" si="284"/>
        <v>4165000</v>
      </c>
      <c r="Y796" s="755">
        <f t="shared" si="285"/>
        <v>4165000</v>
      </c>
      <c r="Z796" s="269" t="s">
        <v>133</v>
      </c>
      <c r="AA796" s="268" t="s">
        <v>507</v>
      </c>
      <c r="AB796" s="268" t="s">
        <v>410</v>
      </c>
      <c r="AC796" s="257" t="s">
        <v>316</v>
      </c>
      <c r="AD796" s="257"/>
    </row>
    <row r="797" spans="1:30" s="347" customFormat="1" ht="20.100000000000001" customHeight="1" x14ac:dyDescent="0.15">
      <c r="A797" s="789"/>
      <c r="B797" s="789"/>
      <c r="C797" s="789"/>
      <c r="D797" s="341"/>
      <c r="E797" s="341"/>
      <c r="F797" s="341"/>
      <c r="G797" s="273" t="s">
        <v>758</v>
      </c>
      <c r="H797" s="275">
        <v>35000</v>
      </c>
      <c r="I797" s="218" t="s">
        <v>22</v>
      </c>
      <c r="J797" s="327">
        <v>125</v>
      </c>
      <c r="K797" s="218"/>
      <c r="L797" s="537"/>
      <c r="M797" s="220" t="s">
        <v>24</v>
      </c>
      <c r="N797" s="319">
        <f>SUM(H797*J797)</f>
        <v>4375000</v>
      </c>
      <c r="O797" s="267"/>
      <c r="P797" s="267">
        <f t="shared" si="283"/>
        <v>4375000</v>
      </c>
      <c r="Q797" s="267"/>
      <c r="R797" s="267"/>
      <c r="S797" s="267"/>
      <c r="T797" s="267"/>
      <c r="U797" s="267"/>
      <c r="V797" s="267"/>
      <c r="W797" s="267"/>
      <c r="X797" s="267">
        <f t="shared" si="284"/>
        <v>4375000</v>
      </c>
      <c r="Y797" s="755">
        <f t="shared" si="285"/>
        <v>4375000</v>
      </c>
      <c r="Z797" s="269" t="s">
        <v>133</v>
      </c>
      <c r="AA797" s="268" t="s">
        <v>507</v>
      </c>
      <c r="AB797" s="268" t="s">
        <v>410</v>
      </c>
      <c r="AC797" s="257" t="s">
        <v>316</v>
      </c>
      <c r="AD797" s="257"/>
    </row>
    <row r="798" spans="1:30" s="347" customFormat="1" ht="20.100000000000001" customHeight="1" x14ac:dyDescent="0.15">
      <c r="A798" s="789"/>
      <c r="B798" s="789"/>
      <c r="C798" s="789"/>
      <c r="D798" s="341"/>
      <c r="E798" s="341"/>
      <c r="F798" s="341"/>
      <c r="G798" s="280" t="s">
        <v>748</v>
      </c>
      <c r="H798" s="275">
        <v>200000</v>
      </c>
      <c r="I798" s="218" t="s">
        <v>22</v>
      </c>
      <c r="J798" s="219">
        <v>11</v>
      </c>
      <c r="K798" s="218"/>
      <c r="L798" s="537"/>
      <c r="M798" s="220" t="s">
        <v>24</v>
      </c>
      <c r="N798" s="183">
        <f>ROUNDDOWN(H798*J798,-2)</f>
        <v>2200000</v>
      </c>
      <c r="O798" s="267">
        <v>289500</v>
      </c>
      <c r="P798" s="267">
        <f t="shared" si="283"/>
        <v>1910500</v>
      </c>
      <c r="Q798" s="267">
        <f t="shared" ref="Q798:Q804" si="286">IF(AA798="국비100%",N798*100%,IF(AA798="시도비100%",N798*0%,IF(AA798="시군구비100%",N798*0%,IF(AA798="국비30%, 시도비70%",N798*30%,IF(AA798="국비50%, 시도비50%",N798*50%,IF(AA798="시도비50%, 시군구비50%",N798*0%,IF(AA798="국비30%, 시도비35%, 시군구비35%",N798*30%)))))))</f>
        <v>0</v>
      </c>
      <c r="R798" s="267">
        <f t="shared" ref="R798:R804" si="287">IF(AA798="국비100%",N798*0%,IF(AA798="시도비100%",N798*100%,IF(AA798="시군구비100%",N798*0%,IF(AA798="국비30%, 시도비70%",N798*70%,IF(AA798="국비50%, 시도비50%",N798*50%,IF(AA798="시도비50%, 시군구비50%",N798*50%,IF(AA798="국비30%, 시도비35%, 시군구비35%",N798*35%)))))))</f>
        <v>2200000</v>
      </c>
      <c r="S798" s="267">
        <f t="shared" ref="S798:S804" si="288">IF(AA798="국비100%",N798*0%,IF(AA798="시도비100%",N798*0%,IF(AA798="시군구비100%",N798*100%,IF(AA798="국비30%, 시도비70%",N798*0%,IF(AA798="국비50%, 시도비50%",N798*0%,IF(AA798="시도비50%, 시군구비50%",N798*50%,IF(AA798="국비30%, 시도비35%, 시군구비35%",N798*35%)))))))</f>
        <v>0</v>
      </c>
      <c r="T798" s="267">
        <f t="shared" ref="T798:T804" si="289">IF(AA798="기타보조금",N798*100%,N798*0%)</f>
        <v>0</v>
      </c>
      <c r="U798" s="267">
        <f t="shared" ref="U798:U804" si="290">SUM(Q798:T798)</f>
        <v>2200000</v>
      </c>
      <c r="V798" s="267">
        <f t="shared" ref="V798:V804" si="291">IF(AA798="자부담",N798*100%,N798*0%)</f>
        <v>0</v>
      </c>
      <c r="W798" s="267">
        <f t="shared" ref="W798:W804" si="292">IF(AA798="후원금",N798*100%,N798*0%)</f>
        <v>0</v>
      </c>
      <c r="X798" s="267">
        <f t="shared" si="284"/>
        <v>0</v>
      </c>
      <c r="Y798" s="755">
        <f t="shared" si="285"/>
        <v>2200000</v>
      </c>
      <c r="Z798" s="268" t="s">
        <v>73</v>
      </c>
      <c r="AA798" s="268" t="s">
        <v>412</v>
      </c>
      <c r="AB798" s="268" t="s">
        <v>410</v>
      </c>
      <c r="AC798" s="622" t="s">
        <v>751</v>
      </c>
      <c r="AD798" s="257"/>
    </row>
    <row r="799" spans="1:30" s="347" customFormat="1" ht="20.100000000000001" customHeight="1" x14ac:dyDescent="0.15">
      <c r="A799" s="789"/>
      <c r="B799" s="789"/>
      <c r="C799" s="789"/>
      <c r="D799" s="341"/>
      <c r="E799" s="341"/>
      <c r="F799" s="341"/>
      <c r="G799" s="280"/>
      <c r="H799" s="275">
        <v>250000</v>
      </c>
      <c r="I799" s="218" t="s">
        <v>22</v>
      </c>
      <c r="J799" s="219">
        <v>1</v>
      </c>
      <c r="K799" s="218"/>
      <c r="L799" s="537"/>
      <c r="M799" s="220" t="s">
        <v>24</v>
      </c>
      <c r="N799" s="183">
        <f>ROUNDDOWN(H799*J799,-2)</f>
        <v>250000</v>
      </c>
      <c r="O799" s="267">
        <v>0</v>
      </c>
      <c r="P799" s="267">
        <f t="shared" si="283"/>
        <v>250000</v>
      </c>
      <c r="Q799" s="267">
        <f t="shared" si="286"/>
        <v>0</v>
      </c>
      <c r="R799" s="267">
        <f t="shared" si="287"/>
        <v>250000</v>
      </c>
      <c r="S799" s="267">
        <f t="shared" si="288"/>
        <v>0</v>
      </c>
      <c r="T799" s="267">
        <f t="shared" si="289"/>
        <v>0</v>
      </c>
      <c r="U799" s="267">
        <f t="shared" si="290"/>
        <v>250000</v>
      </c>
      <c r="V799" s="267">
        <f t="shared" si="291"/>
        <v>0</v>
      </c>
      <c r="W799" s="267">
        <f t="shared" si="292"/>
        <v>0</v>
      </c>
      <c r="X799" s="267">
        <f t="shared" si="284"/>
        <v>0</v>
      </c>
      <c r="Y799" s="755">
        <f t="shared" si="285"/>
        <v>250000</v>
      </c>
      <c r="Z799" s="268" t="s">
        <v>73</v>
      </c>
      <c r="AA799" s="268" t="s">
        <v>412</v>
      </c>
      <c r="AB799" s="268" t="s">
        <v>410</v>
      </c>
      <c r="AC799" s="622" t="s">
        <v>751</v>
      </c>
    </row>
    <row r="800" spans="1:30" s="347" customFormat="1" ht="20.100000000000001" customHeight="1" x14ac:dyDescent="0.15">
      <c r="A800" s="789"/>
      <c r="B800" s="789"/>
      <c r="C800" s="789"/>
      <c r="D800" s="341"/>
      <c r="E800" s="341"/>
      <c r="F800" s="341"/>
      <c r="G800" s="632" t="s">
        <v>749</v>
      </c>
      <c r="H800" s="275">
        <v>50000</v>
      </c>
      <c r="I800" s="218" t="s">
        <v>22</v>
      </c>
      <c r="J800" s="327">
        <v>7</v>
      </c>
      <c r="K800" s="218"/>
      <c r="L800" s="537"/>
      <c r="M800" s="220" t="s">
        <v>24</v>
      </c>
      <c r="N800" s="319">
        <f>SUM(H800*J800)</f>
        <v>350000</v>
      </c>
      <c r="O800" s="267">
        <v>350000</v>
      </c>
      <c r="P800" s="267">
        <f t="shared" si="283"/>
        <v>0</v>
      </c>
      <c r="Q800" s="267">
        <f t="shared" si="286"/>
        <v>0</v>
      </c>
      <c r="R800" s="267">
        <f t="shared" si="287"/>
        <v>350000</v>
      </c>
      <c r="S800" s="267">
        <f t="shared" si="288"/>
        <v>0</v>
      </c>
      <c r="T800" s="267">
        <f t="shared" si="289"/>
        <v>0</v>
      </c>
      <c r="U800" s="267">
        <f t="shared" si="290"/>
        <v>350000</v>
      </c>
      <c r="V800" s="267">
        <f t="shared" si="291"/>
        <v>0</v>
      </c>
      <c r="W800" s="267">
        <f t="shared" si="292"/>
        <v>0</v>
      </c>
      <c r="X800" s="267">
        <f t="shared" si="284"/>
        <v>0</v>
      </c>
      <c r="Y800" s="755">
        <f t="shared" si="285"/>
        <v>350000</v>
      </c>
      <c r="Z800" s="268" t="s">
        <v>73</v>
      </c>
      <c r="AA800" s="268" t="s">
        <v>412</v>
      </c>
      <c r="AB800" s="268" t="s">
        <v>410</v>
      </c>
      <c r="AC800" s="622" t="s">
        <v>751</v>
      </c>
    </row>
    <row r="801" spans="1:31" s="347" customFormat="1" ht="20.100000000000001" customHeight="1" x14ac:dyDescent="0.15">
      <c r="A801" s="790"/>
      <c r="B801" s="790"/>
      <c r="C801" s="790"/>
      <c r="D801" s="668"/>
      <c r="E801" s="668"/>
      <c r="F801" s="668"/>
      <c r="G801" s="667" t="s">
        <v>754</v>
      </c>
      <c r="H801" s="604">
        <v>600000</v>
      </c>
      <c r="I801" s="240" t="s">
        <v>22</v>
      </c>
      <c r="J801" s="666">
        <v>1</v>
      </c>
      <c r="K801" s="240" t="s">
        <v>22</v>
      </c>
      <c r="L801" s="665">
        <v>1</v>
      </c>
      <c r="M801" s="242" t="s">
        <v>24</v>
      </c>
      <c r="N801" s="382">
        <f>SUM(H801*J801*L801)</f>
        <v>600000</v>
      </c>
      <c r="O801" s="320">
        <v>600000</v>
      </c>
      <c r="P801" s="320">
        <f t="shared" si="283"/>
        <v>0</v>
      </c>
      <c r="Q801" s="320">
        <f t="shared" si="286"/>
        <v>0</v>
      </c>
      <c r="R801" s="320">
        <f t="shared" si="287"/>
        <v>600000</v>
      </c>
      <c r="S801" s="320">
        <f t="shared" si="288"/>
        <v>0</v>
      </c>
      <c r="T801" s="320">
        <f t="shared" si="289"/>
        <v>0</v>
      </c>
      <c r="U801" s="320">
        <f t="shared" si="290"/>
        <v>600000</v>
      </c>
      <c r="V801" s="320">
        <f t="shared" si="291"/>
        <v>0</v>
      </c>
      <c r="W801" s="320">
        <f t="shared" si="292"/>
        <v>0</v>
      </c>
      <c r="X801" s="320">
        <f t="shared" si="284"/>
        <v>0</v>
      </c>
      <c r="Y801" s="755">
        <f t="shared" si="285"/>
        <v>600000</v>
      </c>
      <c r="Z801" s="268" t="s">
        <v>679</v>
      </c>
      <c r="AA801" s="268" t="s">
        <v>412</v>
      </c>
      <c r="AB801" s="268" t="s">
        <v>410</v>
      </c>
      <c r="AC801" s="257" t="s">
        <v>677</v>
      </c>
      <c r="AD801" s="257"/>
      <c r="AE801" s="257"/>
    </row>
    <row r="802" spans="1:31" s="347" customFormat="1" ht="20.100000000000001" customHeight="1" x14ac:dyDescent="0.15">
      <c r="A802" s="791"/>
      <c r="B802" s="791"/>
      <c r="C802" s="791"/>
      <c r="D802" s="664"/>
      <c r="E802" s="664"/>
      <c r="F802" s="664"/>
      <c r="G802" s="365"/>
      <c r="H802" s="284">
        <v>40000</v>
      </c>
      <c r="I802" s="235" t="s">
        <v>22</v>
      </c>
      <c r="J802" s="607">
        <v>1</v>
      </c>
      <c r="K802" s="235" t="s">
        <v>22</v>
      </c>
      <c r="L802" s="381">
        <v>1</v>
      </c>
      <c r="M802" s="245" t="s">
        <v>24</v>
      </c>
      <c r="N802" s="561">
        <f>SUM(H802*J802*L802)</f>
        <v>40000</v>
      </c>
      <c r="O802" s="286">
        <v>40000</v>
      </c>
      <c r="P802" s="286">
        <f t="shared" si="283"/>
        <v>0</v>
      </c>
      <c r="Q802" s="286">
        <f t="shared" si="286"/>
        <v>0</v>
      </c>
      <c r="R802" s="286">
        <f t="shared" si="287"/>
        <v>40000</v>
      </c>
      <c r="S802" s="286">
        <f t="shared" si="288"/>
        <v>0</v>
      </c>
      <c r="T802" s="286">
        <f t="shared" si="289"/>
        <v>0</v>
      </c>
      <c r="U802" s="286">
        <f t="shared" si="290"/>
        <v>40000</v>
      </c>
      <c r="V802" s="286">
        <f t="shared" si="291"/>
        <v>0</v>
      </c>
      <c r="W802" s="286">
        <f t="shared" si="292"/>
        <v>0</v>
      </c>
      <c r="X802" s="286">
        <f t="shared" si="284"/>
        <v>0</v>
      </c>
      <c r="Y802" s="755">
        <f t="shared" si="285"/>
        <v>40000</v>
      </c>
      <c r="Z802" s="268" t="s">
        <v>679</v>
      </c>
      <c r="AA802" s="268" t="s">
        <v>412</v>
      </c>
      <c r="AB802" s="268" t="s">
        <v>410</v>
      </c>
      <c r="AC802" s="257" t="s">
        <v>677</v>
      </c>
      <c r="AD802" s="257"/>
      <c r="AE802" s="257"/>
    </row>
    <row r="803" spans="1:31" s="347" customFormat="1" ht="20.100000000000001" customHeight="1" x14ac:dyDescent="0.15">
      <c r="A803" s="789"/>
      <c r="B803" s="789"/>
      <c r="C803" s="789"/>
      <c r="D803" s="341"/>
      <c r="E803" s="341"/>
      <c r="F803" s="341"/>
      <c r="G803" s="280"/>
      <c r="H803" s="275">
        <v>26190</v>
      </c>
      <c r="I803" s="218" t="s">
        <v>22</v>
      </c>
      <c r="J803" s="327">
        <v>20</v>
      </c>
      <c r="K803" s="218" t="s">
        <v>22</v>
      </c>
      <c r="L803" s="379">
        <v>1</v>
      </c>
      <c r="M803" s="220" t="s">
        <v>24</v>
      </c>
      <c r="N803" s="319">
        <f>SUM(H803*J803*L803)</f>
        <v>523800</v>
      </c>
      <c r="O803" s="267">
        <v>523800</v>
      </c>
      <c r="P803" s="267">
        <f t="shared" si="283"/>
        <v>0</v>
      </c>
      <c r="Q803" s="267">
        <f t="shared" si="286"/>
        <v>0</v>
      </c>
      <c r="R803" s="267">
        <f t="shared" si="287"/>
        <v>523800</v>
      </c>
      <c r="S803" s="267">
        <f t="shared" si="288"/>
        <v>0</v>
      </c>
      <c r="T803" s="267">
        <f t="shared" si="289"/>
        <v>0</v>
      </c>
      <c r="U803" s="267">
        <f t="shared" si="290"/>
        <v>523800</v>
      </c>
      <c r="V803" s="267">
        <f t="shared" si="291"/>
        <v>0</v>
      </c>
      <c r="W803" s="267">
        <f t="shared" si="292"/>
        <v>0</v>
      </c>
      <c r="X803" s="267">
        <f t="shared" si="284"/>
        <v>0</v>
      </c>
      <c r="Y803" s="755">
        <f t="shared" si="285"/>
        <v>523800</v>
      </c>
      <c r="Z803" s="268" t="s">
        <v>679</v>
      </c>
      <c r="AA803" s="268" t="s">
        <v>412</v>
      </c>
      <c r="AB803" s="268" t="s">
        <v>410</v>
      </c>
      <c r="AC803" s="257" t="s">
        <v>677</v>
      </c>
      <c r="AD803" s="257"/>
      <c r="AE803" s="257"/>
    </row>
    <row r="804" spans="1:31" s="347" customFormat="1" ht="20.100000000000001" customHeight="1" x14ac:dyDescent="0.15">
      <c r="A804" s="789"/>
      <c r="B804" s="789"/>
      <c r="C804" s="789"/>
      <c r="D804" s="341"/>
      <c r="E804" s="341"/>
      <c r="F804" s="341"/>
      <c r="G804" s="663" t="s">
        <v>755</v>
      </c>
      <c r="H804" s="239">
        <v>36000</v>
      </c>
      <c r="I804" s="240" t="s">
        <v>22</v>
      </c>
      <c r="J804" s="241">
        <v>1</v>
      </c>
      <c r="K804" s="240" t="s">
        <v>22</v>
      </c>
      <c r="L804" s="368">
        <v>126</v>
      </c>
      <c r="M804" s="367" t="s">
        <v>24</v>
      </c>
      <c r="N804" s="356">
        <f>SUM(H804*J804*L804)</f>
        <v>4536000</v>
      </c>
      <c r="O804" s="320">
        <v>4536000</v>
      </c>
      <c r="P804" s="320">
        <f t="shared" si="283"/>
        <v>0</v>
      </c>
      <c r="Q804" s="320">
        <f t="shared" si="286"/>
        <v>4536000</v>
      </c>
      <c r="R804" s="320">
        <f t="shared" si="287"/>
        <v>0</v>
      </c>
      <c r="S804" s="320">
        <f t="shared" si="288"/>
        <v>0</v>
      </c>
      <c r="T804" s="320">
        <f t="shared" si="289"/>
        <v>0</v>
      </c>
      <c r="U804" s="320">
        <f t="shared" si="290"/>
        <v>4536000</v>
      </c>
      <c r="V804" s="320">
        <f t="shared" si="291"/>
        <v>0</v>
      </c>
      <c r="W804" s="320">
        <f t="shared" si="292"/>
        <v>0</v>
      </c>
      <c r="X804" s="320">
        <f t="shared" si="284"/>
        <v>0</v>
      </c>
      <c r="Y804" s="757">
        <f t="shared" si="285"/>
        <v>4536000</v>
      </c>
      <c r="Z804" s="264" t="s">
        <v>670</v>
      </c>
      <c r="AA804" s="264" t="s">
        <v>756</v>
      </c>
      <c r="AB804" s="264" t="s">
        <v>410</v>
      </c>
      <c r="AC804" s="257" t="s">
        <v>671</v>
      </c>
      <c r="AD804" s="257"/>
      <c r="AE804" s="257"/>
    </row>
    <row r="805" spans="1:31" ht="20.100000000000001" customHeight="1" x14ac:dyDescent="0.15">
      <c r="A805" s="783"/>
      <c r="B805" s="783"/>
      <c r="C805" s="779" t="s">
        <v>652</v>
      </c>
      <c r="D805" s="293">
        <f>SUM(N806:N902)</f>
        <v>218780810</v>
      </c>
      <c r="E805" s="293">
        <v>239237280</v>
      </c>
      <c r="F805" s="293">
        <f>SUM(D805-E805)</f>
        <v>-20456470</v>
      </c>
      <c r="G805" s="292"/>
      <c r="H805" s="346"/>
      <c r="I805" s="291"/>
      <c r="J805" s="291"/>
      <c r="K805" s="290"/>
      <c r="L805" s="291"/>
      <c r="M805" s="290"/>
      <c r="N805" s="289"/>
      <c r="O805" s="293">
        <f t="shared" ref="O805:Y805" si="293">SUM(O806:O902)</f>
        <v>174871940</v>
      </c>
      <c r="P805" s="293">
        <f t="shared" si="293"/>
        <v>43908870</v>
      </c>
      <c r="Q805" s="293">
        <f t="shared" si="293"/>
        <v>60429516</v>
      </c>
      <c r="R805" s="293">
        <f t="shared" si="293"/>
        <v>79525097</v>
      </c>
      <c r="S805" s="293">
        <f t="shared" si="293"/>
        <v>78255097</v>
      </c>
      <c r="T805" s="293">
        <f t="shared" si="293"/>
        <v>0</v>
      </c>
      <c r="U805" s="293">
        <f t="shared" si="293"/>
        <v>218209710</v>
      </c>
      <c r="V805" s="293">
        <f t="shared" si="293"/>
        <v>571100</v>
      </c>
      <c r="W805" s="293">
        <f t="shared" si="293"/>
        <v>0</v>
      </c>
      <c r="X805" s="293">
        <f t="shared" si="293"/>
        <v>0</v>
      </c>
      <c r="Y805" s="293">
        <f t="shared" si="293"/>
        <v>218780810</v>
      </c>
      <c r="Z805" s="287"/>
      <c r="AA805" s="287"/>
      <c r="AB805" s="287"/>
      <c r="AC805" s="627"/>
    </row>
    <row r="806" spans="1:31" ht="20.100000000000001" customHeight="1" x14ac:dyDescent="0.15">
      <c r="A806" s="783"/>
      <c r="B806" s="783"/>
      <c r="C806" s="783"/>
      <c r="D806" s="267"/>
      <c r="E806" s="267"/>
      <c r="F806" s="267"/>
      <c r="G806" s="345" t="s">
        <v>423</v>
      </c>
      <c r="H806" s="217"/>
      <c r="I806" s="218"/>
      <c r="J806" s="219"/>
      <c r="K806" s="218"/>
      <c r="L806" s="331"/>
      <c r="M806" s="278"/>
      <c r="N806" s="183"/>
      <c r="O806" s="267"/>
      <c r="P806" s="267"/>
      <c r="Q806" s="267"/>
      <c r="R806" s="267"/>
      <c r="S806" s="267"/>
      <c r="T806" s="267"/>
      <c r="U806" s="267"/>
      <c r="V806" s="267"/>
      <c r="W806" s="267"/>
      <c r="X806" s="267"/>
      <c r="Y806" s="755"/>
      <c r="Z806" s="268"/>
      <c r="AA806" s="268"/>
      <c r="AB806" s="268"/>
    </row>
    <row r="807" spans="1:31" ht="20.100000000000001" customHeight="1" x14ac:dyDescent="0.15">
      <c r="A807" s="783"/>
      <c r="B807" s="783"/>
      <c r="C807" s="783"/>
      <c r="D807" s="267"/>
      <c r="E807" s="267"/>
      <c r="F807" s="267"/>
      <c r="G807" s="280" t="s">
        <v>714</v>
      </c>
      <c r="H807" s="217">
        <v>2824350</v>
      </c>
      <c r="I807" s="218" t="s">
        <v>22</v>
      </c>
      <c r="J807" s="219">
        <v>3</v>
      </c>
      <c r="K807" s="218" t="s">
        <v>22</v>
      </c>
      <c r="L807" s="331">
        <v>1</v>
      </c>
      <c r="M807" s="278" t="s">
        <v>24</v>
      </c>
      <c r="N807" s="183">
        <f t="shared" ref="N807:N837" si="294">SUM(H807*J807*L807)</f>
        <v>8473050</v>
      </c>
      <c r="O807" s="267">
        <v>8473050</v>
      </c>
      <c r="P807" s="267">
        <f t="shared" ref="P807:P847" si="295">N807-O807</f>
        <v>0</v>
      </c>
      <c r="Q807" s="267">
        <f t="shared" ref="Q807:Q847" si="296">IF(AA807="국비100%",N807*100%,IF(AA807="시도비100%",N807*0%,IF(AA807="시군구비100%",N807*0%,IF(AA807="국비30%, 시도비70%",N807*30%,IF(AA807="국비50%, 시도비50%",N807*50%,IF(AA807="시도비50%, 시군구비50%",N807*0%,IF(AA807="국비30%, 시도비35%, 시군구비35%",N807*30%)))))))</f>
        <v>2541915</v>
      </c>
      <c r="R807" s="267">
        <f t="shared" ref="R807:R847" si="297">IF(AA807="국비100%",N807*0%,IF(AA807="시도비100%",N807*100%,IF(AA807="시군구비100%",N807*0%,IF(AA807="국비30%, 시도비70%",N807*70%,IF(AA807="국비50%, 시도비50%",N807*50%,IF(AA807="시도비50%, 시군구비50%",N807*50%,IF(AA807="국비30%, 시도비35%, 시군구비35%",N807*35%)))))))</f>
        <v>2965567.5</v>
      </c>
      <c r="S807" s="267">
        <f t="shared" ref="S807:S847" si="298">IF(AA807="국비100%",N807*0%,IF(AA807="시도비100%",N807*0%,IF(AA807="시군구비100%",N807*100%,IF(AA807="국비30%, 시도비70%",N807*0%,IF(AA807="국비50%, 시도비50%",N807*0%,IF(AA807="시도비50%, 시군구비50%",N807*50%,IF(AA807="국비30%, 시도비35%, 시군구비35%",N807*35%)))))))</f>
        <v>2965567.5</v>
      </c>
      <c r="T807" s="267">
        <f t="shared" ref="T807:T847" si="299">IF(AA807="기타보조금",N807*100%,N807*0%)</f>
        <v>0</v>
      </c>
      <c r="U807" s="267">
        <f t="shared" ref="U807:U847" si="300">SUM(Q807:T807)</f>
        <v>8473050</v>
      </c>
      <c r="V807" s="267">
        <f t="shared" ref="V807:V847" si="301">IF(AA807="자부담",N807*100%,N807*0%)</f>
        <v>0</v>
      </c>
      <c r="W807" s="267">
        <f t="shared" ref="W807:W847" si="302">IF(AA807="후원금",N807*100%,N807*0%)</f>
        <v>0</v>
      </c>
      <c r="X807" s="267">
        <f t="shared" ref="X807:X847" si="303">IF(AA807="수익사업",N807*100%,N807*0%)</f>
        <v>0</v>
      </c>
      <c r="Y807" s="755">
        <f t="shared" ref="Y807:Y847" si="304">SUM(U807:X807)</f>
        <v>8473050</v>
      </c>
      <c r="Z807" s="268" t="s">
        <v>309</v>
      </c>
      <c r="AA807" s="268" t="s">
        <v>600</v>
      </c>
      <c r="AB807" s="268" t="s">
        <v>410</v>
      </c>
      <c r="AC807" s="257" t="s">
        <v>693</v>
      </c>
    </row>
    <row r="808" spans="1:31" ht="20.100000000000001" customHeight="1" x14ac:dyDescent="0.15">
      <c r="A808" s="783"/>
      <c r="B808" s="783"/>
      <c r="C808" s="783"/>
      <c r="D808" s="267"/>
      <c r="E808" s="267"/>
      <c r="F808" s="267"/>
      <c r="G808" s="280"/>
      <c r="H808" s="217">
        <v>188290</v>
      </c>
      <c r="I808" s="218" t="s">
        <v>22</v>
      </c>
      <c r="J808" s="219">
        <v>1</v>
      </c>
      <c r="K808" s="218" t="s">
        <v>22</v>
      </c>
      <c r="L808" s="331">
        <v>1</v>
      </c>
      <c r="M808" s="278" t="s">
        <v>24</v>
      </c>
      <c r="N808" s="183">
        <f t="shared" si="294"/>
        <v>188290</v>
      </c>
      <c r="O808" s="267">
        <v>188290</v>
      </c>
      <c r="P808" s="267">
        <f t="shared" si="295"/>
        <v>0</v>
      </c>
      <c r="Q808" s="267">
        <f t="shared" si="296"/>
        <v>56487</v>
      </c>
      <c r="R808" s="267">
        <f t="shared" si="297"/>
        <v>65901.5</v>
      </c>
      <c r="S808" s="267">
        <f t="shared" si="298"/>
        <v>65901.5</v>
      </c>
      <c r="T808" s="267">
        <f t="shared" si="299"/>
        <v>0</v>
      </c>
      <c r="U808" s="267">
        <f t="shared" si="300"/>
        <v>188290</v>
      </c>
      <c r="V808" s="267">
        <f t="shared" si="301"/>
        <v>0</v>
      </c>
      <c r="W808" s="267">
        <f t="shared" si="302"/>
        <v>0</v>
      </c>
      <c r="X808" s="267">
        <f t="shared" si="303"/>
        <v>0</v>
      </c>
      <c r="Y808" s="755">
        <f t="shared" si="304"/>
        <v>188290</v>
      </c>
      <c r="Z808" s="268" t="s">
        <v>309</v>
      </c>
      <c r="AA808" s="268" t="s">
        <v>600</v>
      </c>
      <c r="AB808" s="268" t="s">
        <v>410</v>
      </c>
      <c r="AC808" s="257" t="s">
        <v>693</v>
      </c>
    </row>
    <row r="809" spans="1:31" ht="20.100000000000001" customHeight="1" x14ac:dyDescent="0.15">
      <c r="A809" s="783"/>
      <c r="B809" s="783"/>
      <c r="C809" s="783"/>
      <c r="D809" s="267"/>
      <c r="E809" s="267"/>
      <c r="F809" s="267"/>
      <c r="G809" s="280" t="s">
        <v>715</v>
      </c>
      <c r="H809" s="217">
        <v>376950</v>
      </c>
      <c r="I809" s="218" t="s">
        <v>22</v>
      </c>
      <c r="J809" s="219">
        <v>1</v>
      </c>
      <c r="K809" s="218" t="s">
        <v>22</v>
      </c>
      <c r="L809" s="331">
        <v>1</v>
      </c>
      <c r="M809" s="278" t="s">
        <v>24</v>
      </c>
      <c r="N809" s="183">
        <f t="shared" si="294"/>
        <v>376950</v>
      </c>
      <c r="O809" s="267">
        <v>376950</v>
      </c>
      <c r="P809" s="267">
        <f t="shared" si="295"/>
        <v>0</v>
      </c>
      <c r="Q809" s="267">
        <f t="shared" si="296"/>
        <v>113085</v>
      </c>
      <c r="R809" s="267">
        <f t="shared" si="297"/>
        <v>131932.5</v>
      </c>
      <c r="S809" s="267">
        <f t="shared" si="298"/>
        <v>131932.5</v>
      </c>
      <c r="T809" s="267">
        <f t="shared" si="299"/>
        <v>0</v>
      </c>
      <c r="U809" s="267">
        <f t="shared" si="300"/>
        <v>376950</v>
      </c>
      <c r="V809" s="267">
        <f t="shared" si="301"/>
        <v>0</v>
      </c>
      <c r="W809" s="267">
        <f t="shared" si="302"/>
        <v>0</v>
      </c>
      <c r="X809" s="267">
        <f t="shared" si="303"/>
        <v>0</v>
      </c>
      <c r="Y809" s="755">
        <f t="shared" si="304"/>
        <v>376950</v>
      </c>
      <c r="Z809" s="268" t="s">
        <v>309</v>
      </c>
      <c r="AA809" s="268" t="s">
        <v>600</v>
      </c>
      <c r="AB809" s="268" t="s">
        <v>410</v>
      </c>
      <c r="AC809" s="257" t="s">
        <v>693</v>
      </c>
    </row>
    <row r="810" spans="1:31" ht="20.100000000000001" customHeight="1" x14ac:dyDescent="0.15">
      <c r="A810" s="783"/>
      <c r="B810" s="783"/>
      <c r="C810" s="783"/>
      <c r="D810" s="267"/>
      <c r="E810" s="267"/>
      <c r="F810" s="267"/>
      <c r="G810" s="280"/>
      <c r="H810" s="217">
        <v>2337040</v>
      </c>
      <c r="I810" s="218" t="s">
        <v>22</v>
      </c>
      <c r="J810" s="219">
        <v>2</v>
      </c>
      <c r="K810" s="218" t="s">
        <v>22</v>
      </c>
      <c r="L810" s="331">
        <v>1</v>
      </c>
      <c r="M810" s="278" t="s">
        <v>24</v>
      </c>
      <c r="N810" s="183">
        <f t="shared" si="294"/>
        <v>4674080</v>
      </c>
      <c r="O810" s="267">
        <v>4674080</v>
      </c>
      <c r="P810" s="267">
        <f t="shared" si="295"/>
        <v>0</v>
      </c>
      <c r="Q810" s="267">
        <f t="shared" si="296"/>
        <v>1402224</v>
      </c>
      <c r="R810" s="267">
        <f t="shared" si="297"/>
        <v>1635928</v>
      </c>
      <c r="S810" s="267">
        <f t="shared" si="298"/>
        <v>1635928</v>
      </c>
      <c r="T810" s="267">
        <f t="shared" si="299"/>
        <v>0</v>
      </c>
      <c r="U810" s="267">
        <f t="shared" si="300"/>
        <v>4674080</v>
      </c>
      <c r="V810" s="267">
        <f t="shared" si="301"/>
        <v>0</v>
      </c>
      <c r="W810" s="267">
        <f t="shared" si="302"/>
        <v>0</v>
      </c>
      <c r="X810" s="267">
        <f t="shared" si="303"/>
        <v>0</v>
      </c>
      <c r="Y810" s="755">
        <f t="shared" si="304"/>
        <v>4674080</v>
      </c>
      <c r="Z810" s="268" t="s">
        <v>309</v>
      </c>
      <c r="AA810" s="268" t="s">
        <v>600</v>
      </c>
      <c r="AB810" s="268" t="s">
        <v>410</v>
      </c>
      <c r="AC810" s="257" t="s">
        <v>693</v>
      </c>
    </row>
    <row r="811" spans="1:31" ht="20.100000000000001" customHeight="1" x14ac:dyDescent="0.15">
      <c r="A811" s="783"/>
      <c r="B811" s="783"/>
      <c r="C811" s="783"/>
      <c r="D811" s="267"/>
      <c r="E811" s="267"/>
      <c r="F811" s="267"/>
      <c r="G811" s="280"/>
      <c r="H811" s="217">
        <v>1713800</v>
      </c>
      <c r="I811" s="218" t="s">
        <v>22</v>
      </c>
      <c r="J811" s="219">
        <v>1</v>
      </c>
      <c r="K811" s="218" t="s">
        <v>22</v>
      </c>
      <c r="L811" s="331">
        <v>1</v>
      </c>
      <c r="M811" s="278" t="s">
        <v>24</v>
      </c>
      <c r="N811" s="183">
        <f t="shared" si="294"/>
        <v>1713800</v>
      </c>
      <c r="O811" s="267">
        <v>1713800</v>
      </c>
      <c r="P811" s="267">
        <f t="shared" si="295"/>
        <v>0</v>
      </c>
      <c r="Q811" s="267">
        <f t="shared" si="296"/>
        <v>514140</v>
      </c>
      <c r="R811" s="267">
        <f t="shared" si="297"/>
        <v>599830</v>
      </c>
      <c r="S811" s="267">
        <f t="shared" si="298"/>
        <v>599830</v>
      </c>
      <c r="T811" s="267">
        <f t="shared" si="299"/>
        <v>0</v>
      </c>
      <c r="U811" s="267">
        <f t="shared" si="300"/>
        <v>1713800</v>
      </c>
      <c r="V811" s="267">
        <f t="shared" si="301"/>
        <v>0</v>
      </c>
      <c r="W811" s="267">
        <f t="shared" si="302"/>
        <v>0</v>
      </c>
      <c r="X811" s="267">
        <f t="shared" si="303"/>
        <v>0</v>
      </c>
      <c r="Y811" s="755">
        <f t="shared" si="304"/>
        <v>1713800</v>
      </c>
      <c r="Z811" s="268" t="s">
        <v>309</v>
      </c>
      <c r="AA811" s="268" t="s">
        <v>600</v>
      </c>
      <c r="AB811" s="268" t="s">
        <v>410</v>
      </c>
      <c r="AC811" s="257" t="s">
        <v>693</v>
      </c>
    </row>
    <row r="812" spans="1:31" ht="20.100000000000001" customHeight="1" x14ac:dyDescent="0.15">
      <c r="A812" s="783"/>
      <c r="B812" s="783"/>
      <c r="C812" s="783"/>
      <c r="D812" s="267"/>
      <c r="E812" s="267"/>
      <c r="F812" s="267"/>
      <c r="G812" s="280" t="s">
        <v>716</v>
      </c>
      <c r="H812" s="217">
        <v>2073060</v>
      </c>
      <c r="I812" s="218" t="s">
        <v>22</v>
      </c>
      <c r="J812" s="219">
        <v>11</v>
      </c>
      <c r="K812" s="218" t="s">
        <v>22</v>
      </c>
      <c r="L812" s="331">
        <v>1</v>
      </c>
      <c r="M812" s="278" t="s">
        <v>24</v>
      </c>
      <c r="N812" s="183">
        <f t="shared" si="294"/>
        <v>22803660</v>
      </c>
      <c r="O812" s="267">
        <v>20730600</v>
      </c>
      <c r="P812" s="267">
        <f t="shared" si="295"/>
        <v>2073060</v>
      </c>
      <c r="Q812" s="267">
        <f t="shared" si="296"/>
        <v>6841098</v>
      </c>
      <c r="R812" s="267">
        <f t="shared" si="297"/>
        <v>7981280.9999999991</v>
      </c>
      <c r="S812" s="267">
        <f t="shared" si="298"/>
        <v>7981280.9999999991</v>
      </c>
      <c r="T812" s="267">
        <f t="shared" si="299"/>
        <v>0</v>
      </c>
      <c r="U812" s="267">
        <f t="shared" si="300"/>
        <v>22803660</v>
      </c>
      <c r="V812" s="267">
        <f t="shared" si="301"/>
        <v>0</v>
      </c>
      <c r="W812" s="267">
        <f t="shared" si="302"/>
        <v>0</v>
      </c>
      <c r="X812" s="267">
        <f t="shared" si="303"/>
        <v>0</v>
      </c>
      <c r="Y812" s="755">
        <f t="shared" si="304"/>
        <v>22803660</v>
      </c>
      <c r="Z812" s="268" t="s">
        <v>309</v>
      </c>
      <c r="AA812" s="268" t="s">
        <v>600</v>
      </c>
      <c r="AB812" s="268" t="s">
        <v>410</v>
      </c>
      <c r="AC812" s="257" t="s">
        <v>693</v>
      </c>
    </row>
    <row r="813" spans="1:31" ht="20.100000000000001" customHeight="1" x14ac:dyDescent="0.15">
      <c r="A813" s="783"/>
      <c r="B813" s="783"/>
      <c r="C813" s="783"/>
      <c r="D813" s="267"/>
      <c r="E813" s="267"/>
      <c r="F813" s="267"/>
      <c r="G813" s="280"/>
      <c r="H813" s="217">
        <v>2153950</v>
      </c>
      <c r="I813" s="218" t="s">
        <v>22</v>
      </c>
      <c r="J813" s="219">
        <v>1</v>
      </c>
      <c r="K813" s="218" t="s">
        <v>22</v>
      </c>
      <c r="L813" s="331">
        <v>1</v>
      </c>
      <c r="M813" s="278" t="s">
        <v>24</v>
      </c>
      <c r="N813" s="183">
        <f t="shared" si="294"/>
        <v>2153950</v>
      </c>
      <c r="O813" s="267">
        <v>0</v>
      </c>
      <c r="P813" s="267">
        <f t="shared" si="295"/>
        <v>2153950</v>
      </c>
      <c r="Q813" s="267">
        <f t="shared" si="296"/>
        <v>646185</v>
      </c>
      <c r="R813" s="267">
        <f t="shared" si="297"/>
        <v>753882.5</v>
      </c>
      <c r="S813" s="267">
        <f t="shared" si="298"/>
        <v>753882.5</v>
      </c>
      <c r="T813" s="267">
        <f t="shared" si="299"/>
        <v>0</v>
      </c>
      <c r="U813" s="267">
        <f t="shared" si="300"/>
        <v>2153950</v>
      </c>
      <c r="V813" s="267">
        <f t="shared" si="301"/>
        <v>0</v>
      </c>
      <c r="W813" s="267">
        <f t="shared" si="302"/>
        <v>0</v>
      </c>
      <c r="X813" s="267">
        <f t="shared" si="303"/>
        <v>0</v>
      </c>
      <c r="Y813" s="755">
        <f t="shared" si="304"/>
        <v>2153950</v>
      </c>
      <c r="Z813" s="268" t="s">
        <v>309</v>
      </c>
      <c r="AA813" s="268" t="s">
        <v>600</v>
      </c>
      <c r="AB813" s="268" t="s">
        <v>410</v>
      </c>
      <c r="AC813" s="257" t="s">
        <v>693</v>
      </c>
    </row>
    <row r="814" spans="1:31" ht="20.100000000000001" customHeight="1" x14ac:dyDescent="0.15">
      <c r="A814" s="783"/>
      <c r="B814" s="783"/>
      <c r="C814" s="783"/>
      <c r="D814" s="267"/>
      <c r="E814" s="267"/>
      <c r="F814" s="267"/>
      <c r="G814" s="280" t="s">
        <v>717</v>
      </c>
      <c r="H814" s="217">
        <v>1924880</v>
      </c>
      <c r="I814" s="218" t="s">
        <v>22</v>
      </c>
      <c r="J814" s="219">
        <v>5</v>
      </c>
      <c r="K814" s="218" t="s">
        <v>22</v>
      </c>
      <c r="L814" s="331">
        <v>1</v>
      </c>
      <c r="M814" s="278" t="s">
        <v>24</v>
      </c>
      <c r="N814" s="183">
        <f t="shared" si="294"/>
        <v>9624400</v>
      </c>
      <c r="O814" s="267">
        <v>9624400</v>
      </c>
      <c r="P814" s="267">
        <f t="shared" si="295"/>
        <v>0</v>
      </c>
      <c r="Q814" s="267">
        <f t="shared" si="296"/>
        <v>2887320</v>
      </c>
      <c r="R814" s="267">
        <f t="shared" si="297"/>
        <v>3368540</v>
      </c>
      <c r="S814" s="267">
        <f t="shared" si="298"/>
        <v>3368540</v>
      </c>
      <c r="T814" s="267">
        <f t="shared" si="299"/>
        <v>0</v>
      </c>
      <c r="U814" s="267">
        <f t="shared" si="300"/>
        <v>9624400</v>
      </c>
      <c r="V814" s="267">
        <f t="shared" si="301"/>
        <v>0</v>
      </c>
      <c r="W814" s="267">
        <f t="shared" si="302"/>
        <v>0</v>
      </c>
      <c r="X814" s="267">
        <f t="shared" si="303"/>
        <v>0</v>
      </c>
      <c r="Y814" s="755">
        <f t="shared" si="304"/>
        <v>9624400</v>
      </c>
      <c r="Z814" s="268" t="s">
        <v>309</v>
      </c>
      <c r="AA814" s="268" t="s">
        <v>600</v>
      </c>
      <c r="AB814" s="268" t="s">
        <v>410</v>
      </c>
      <c r="AC814" s="257" t="s">
        <v>693</v>
      </c>
    </row>
    <row r="815" spans="1:31" ht="20.100000000000001" customHeight="1" x14ac:dyDescent="0.15">
      <c r="A815" s="783"/>
      <c r="B815" s="783"/>
      <c r="C815" s="783"/>
      <c r="D815" s="267"/>
      <c r="E815" s="267"/>
      <c r="F815" s="267"/>
      <c r="G815" s="280"/>
      <c r="H815" s="217">
        <v>1999020</v>
      </c>
      <c r="I815" s="218" t="s">
        <v>22</v>
      </c>
      <c r="J815" s="219">
        <v>7</v>
      </c>
      <c r="K815" s="218" t="s">
        <v>22</v>
      </c>
      <c r="L815" s="331">
        <v>1</v>
      </c>
      <c r="M815" s="278" t="s">
        <v>24</v>
      </c>
      <c r="N815" s="183">
        <f t="shared" si="294"/>
        <v>13993140</v>
      </c>
      <c r="O815" s="267">
        <v>9995100</v>
      </c>
      <c r="P815" s="267">
        <f t="shared" si="295"/>
        <v>3998040</v>
      </c>
      <c r="Q815" s="267">
        <f t="shared" si="296"/>
        <v>4197942</v>
      </c>
      <c r="R815" s="267">
        <f t="shared" si="297"/>
        <v>4897599</v>
      </c>
      <c r="S815" s="267">
        <f t="shared" si="298"/>
        <v>4897599</v>
      </c>
      <c r="T815" s="267">
        <f t="shared" si="299"/>
        <v>0</v>
      </c>
      <c r="U815" s="267">
        <f t="shared" si="300"/>
        <v>13993140</v>
      </c>
      <c r="V815" s="267">
        <f t="shared" si="301"/>
        <v>0</v>
      </c>
      <c r="W815" s="267">
        <f t="shared" si="302"/>
        <v>0</v>
      </c>
      <c r="X815" s="267">
        <f t="shared" si="303"/>
        <v>0</v>
      </c>
      <c r="Y815" s="755">
        <f t="shared" si="304"/>
        <v>13993140</v>
      </c>
      <c r="Z815" s="268" t="s">
        <v>309</v>
      </c>
      <c r="AA815" s="268" t="s">
        <v>600</v>
      </c>
      <c r="AB815" s="268" t="s">
        <v>410</v>
      </c>
      <c r="AC815" s="257" t="s">
        <v>693</v>
      </c>
    </row>
    <row r="816" spans="1:31" ht="20.100000000000001" customHeight="1" x14ac:dyDescent="0.15">
      <c r="A816" s="783"/>
      <c r="B816" s="783"/>
      <c r="C816" s="783"/>
      <c r="D816" s="267"/>
      <c r="E816" s="267"/>
      <c r="F816" s="267"/>
      <c r="G816" s="280" t="s">
        <v>718</v>
      </c>
      <c r="H816" s="217">
        <v>1894700</v>
      </c>
      <c r="I816" s="218" t="s">
        <v>22</v>
      </c>
      <c r="J816" s="219">
        <v>1</v>
      </c>
      <c r="K816" s="218" t="s">
        <v>22</v>
      </c>
      <c r="L816" s="331">
        <v>1</v>
      </c>
      <c r="M816" s="278" t="s">
        <v>24</v>
      </c>
      <c r="N816" s="183">
        <f t="shared" si="294"/>
        <v>1894700</v>
      </c>
      <c r="O816" s="267">
        <v>1894700</v>
      </c>
      <c r="P816" s="267">
        <f t="shared" si="295"/>
        <v>0</v>
      </c>
      <c r="Q816" s="267">
        <f t="shared" si="296"/>
        <v>568410</v>
      </c>
      <c r="R816" s="267">
        <f t="shared" si="297"/>
        <v>663145</v>
      </c>
      <c r="S816" s="267">
        <f t="shared" si="298"/>
        <v>663145</v>
      </c>
      <c r="T816" s="267">
        <f t="shared" si="299"/>
        <v>0</v>
      </c>
      <c r="U816" s="267">
        <f t="shared" si="300"/>
        <v>1894700</v>
      </c>
      <c r="V816" s="267">
        <f t="shared" si="301"/>
        <v>0</v>
      </c>
      <c r="W816" s="267">
        <f t="shared" si="302"/>
        <v>0</v>
      </c>
      <c r="X816" s="267">
        <f t="shared" si="303"/>
        <v>0</v>
      </c>
      <c r="Y816" s="755">
        <f t="shared" si="304"/>
        <v>1894700</v>
      </c>
      <c r="Z816" s="268" t="s">
        <v>309</v>
      </c>
      <c r="AA816" s="268" t="s">
        <v>600</v>
      </c>
      <c r="AB816" s="268" t="s">
        <v>410</v>
      </c>
      <c r="AC816" s="257" t="s">
        <v>693</v>
      </c>
    </row>
    <row r="817" spans="1:29" ht="20.100000000000001" customHeight="1" x14ac:dyDescent="0.15">
      <c r="A817" s="783"/>
      <c r="B817" s="783"/>
      <c r="C817" s="783"/>
      <c r="D817" s="267"/>
      <c r="E817" s="267"/>
      <c r="F817" s="267"/>
      <c r="G817" s="280"/>
      <c r="H817" s="217">
        <v>1924880</v>
      </c>
      <c r="I817" s="218" t="s">
        <v>22</v>
      </c>
      <c r="J817" s="219">
        <v>11</v>
      </c>
      <c r="K817" s="218" t="s">
        <v>22</v>
      </c>
      <c r="L817" s="331">
        <v>1</v>
      </c>
      <c r="M817" s="278" t="s">
        <v>24</v>
      </c>
      <c r="N817" s="183">
        <f t="shared" si="294"/>
        <v>21173680</v>
      </c>
      <c r="O817" s="267">
        <v>17323920</v>
      </c>
      <c r="P817" s="267">
        <f t="shared" si="295"/>
        <v>3849760</v>
      </c>
      <c r="Q817" s="267">
        <f t="shared" si="296"/>
        <v>6352104</v>
      </c>
      <c r="R817" s="267">
        <f t="shared" si="297"/>
        <v>7410787.9999999991</v>
      </c>
      <c r="S817" s="267">
        <f t="shared" si="298"/>
        <v>7410787.9999999991</v>
      </c>
      <c r="T817" s="267">
        <f t="shared" si="299"/>
        <v>0</v>
      </c>
      <c r="U817" s="267">
        <f t="shared" si="300"/>
        <v>21173680</v>
      </c>
      <c r="V817" s="267">
        <f t="shared" si="301"/>
        <v>0</v>
      </c>
      <c r="W817" s="267">
        <f t="shared" si="302"/>
        <v>0</v>
      </c>
      <c r="X817" s="267">
        <f t="shared" si="303"/>
        <v>0</v>
      </c>
      <c r="Y817" s="755">
        <f t="shared" si="304"/>
        <v>21173680</v>
      </c>
      <c r="Z817" s="268" t="s">
        <v>309</v>
      </c>
      <c r="AA817" s="268" t="s">
        <v>600</v>
      </c>
      <c r="AB817" s="268" t="s">
        <v>410</v>
      </c>
      <c r="AC817" s="257" t="s">
        <v>693</v>
      </c>
    </row>
    <row r="818" spans="1:29" ht="20.100000000000001" customHeight="1" x14ac:dyDescent="0.15">
      <c r="A818" s="783"/>
      <c r="B818" s="783"/>
      <c r="C818" s="783"/>
      <c r="D818" s="267"/>
      <c r="E818" s="267"/>
      <c r="F818" s="267"/>
      <c r="G818" s="280" t="s">
        <v>719</v>
      </c>
      <c r="H818" s="217">
        <v>1894700</v>
      </c>
      <c r="I818" s="218" t="s">
        <v>22</v>
      </c>
      <c r="J818" s="219">
        <v>9</v>
      </c>
      <c r="K818" s="218" t="s">
        <v>22</v>
      </c>
      <c r="L818" s="331">
        <v>1</v>
      </c>
      <c r="M818" s="278" t="s">
        <v>24</v>
      </c>
      <c r="N818" s="183">
        <f t="shared" si="294"/>
        <v>17052300</v>
      </c>
      <c r="O818" s="267">
        <v>13262900</v>
      </c>
      <c r="P818" s="267">
        <f t="shared" si="295"/>
        <v>3789400</v>
      </c>
      <c r="Q818" s="267">
        <f t="shared" si="296"/>
        <v>5115690</v>
      </c>
      <c r="R818" s="267">
        <f t="shared" si="297"/>
        <v>5968305</v>
      </c>
      <c r="S818" s="267">
        <f t="shared" si="298"/>
        <v>5968305</v>
      </c>
      <c r="T818" s="267">
        <f t="shared" si="299"/>
        <v>0</v>
      </c>
      <c r="U818" s="267">
        <f t="shared" si="300"/>
        <v>17052300</v>
      </c>
      <c r="V818" s="267">
        <f t="shared" si="301"/>
        <v>0</v>
      </c>
      <c r="W818" s="267">
        <f t="shared" si="302"/>
        <v>0</v>
      </c>
      <c r="X818" s="267">
        <f t="shared" si="303"/>
        <v>0</v>
      </c>
      <c r="Y818" s="755">
        <f t="shared" si="304"/>
        <v>17052300</v>
      </c>
      <c r="Z818" s="268" t="s">
        <v>309</v>
      </c>
      <c r="AA818" s="268" t="s">
        <v>600</v>
      </c>
      <c r="AB818" s="268" t="s">
        <v>410</v>
      </c>
      <c r="AC818" s="257" t="s">
        <v>693</v>
      </c>
    </row>
    <row r="819" spans="1:29" ht="20.100000000000001" customHeight="1" x14ac:dyDescent="0.15">
      <c r="A819" s="783"/>
      <c r="B819" s="783"/>
      <c r="C819" s="783"/>
      <c r="D819" s="267"/>
      <c r="E819" s="267"/>
      <c r="F819" s="267"/>
      <c r="G819" s="280" t="s">
        <v>719</v>
      </c>
      <c r="H819" s="217">
        <v>1642080</v>
      </c>
      <c r="I819" s="218" t="s">
        <v>22</v>
      </c>
      <c r="J819" s="219">
        <v>1</v>
      </c>
      <c r="K819" s="218" t="s">
        <v>22</v>
      </c>
      <c r="L819" s="331">
        <v>1</v>
      </c>
      <c r="M819" s="278" t="s">
        <v>24</v>
      </c>
      <c r="N819" s="183">
        <f t="shared" si="294"/>
        <v>1642080</v>
      </c>
      <c r="O819" s="267">
        <v>1642080</v>
      </c>
      <c r="P819" s="267">
        <f t="shared" si="295"/>
        <v>0</v>
      </c>
      <c r="Q819" s="267">
        <f t="shared" si="296"/>
        <v>492624</v>
      </c>
      <c r="R819" s="267">
        <f t="shared" si="297"/>
        <v>574728</v>
      </c>
      <c r="S819" s="267">
        <f t="shared" si="298"/>
        <v>574728</v>
      </c>
      <c r="T819" s="267">
        <f t="shared" si="299"/>
        <v>0</v>
      </c>
      <c r="U819" s="267">
        <f t="shared" si="300"/>
        <v>1642080</v>
      </c>
      <c r="V819" s="267">
        <f t="shared" si="301"/>
        <v>0</v>
      </c>
      <c r="W819" s="267">
        <f t="shared" si="302"/>
        <v>0</v>
      </c>
      <c r="X819" s="267">
        <f t="shared" si="303"/>
        <v>0</v>
      </c>
      <c r="Y819" s="755">
        <f t="shared" si="304"/>
        <v>1642080</v>
      </c>
      <c r="Z819" s="268" t="s">
        <v>309</v>
      </c>
      <c r="AA819" s="268" t="s">
        <v>600</v>
      </c>
      <c r="AB819" s="268" t="s">
        <v>410</v>
      </c>
      <c r="AC819" s="257" t="s">
        <v>693</v>
      </c>
    </row>
    <row r="820" spans="1:29" ht="20.100000000000001" customHeight="1" x14ac:dyDescent="0.15">
      <c r="A820" s="783"/>
      <c r="B820" s="783"/>
      <c r="C820" s="783"/>
      <c r="D820" s="267"/>
      <c r="E820" s="267"/>
      <c r="F820" s="267"/>
      <c r="G820" s="280"/>
      <c r="H820" s="217">
        <v>1894700</v>
      </c>
      <c r="I820" s="218" t="s">
        <v>22</v>
      </c>
      <c r="J820" s="219">
        <v>8</v>
      </c>
      <c r="K820" s="218" t="s">
        <v>22</v>
      </c>
      <c r="L820" s="331">
        <v>1</v>
      </c>
      <c r="M820" s="278" t="s">
        <v>24</v>
      </c>
      <c r="N820" s="183">
        <f t="shared" si="294"/>
        <v>15157600</v>
      </c>
      <c r="O820" s="267">
        <v>11368200</v>
      </c>
      <c r="P820" s="267">
        <f t="shared" si="295"/>
        <v>3789400</v>
      </c>
      <c r="Q820" s="267">
        <f t="shared" si="296"/>
        <v>4547280</v>
      </c>
      <c r="R820" s="267">
        <f t="shared" si="297"/>
        <v>5305160</v>
      </c>
      <c r="S820" s="267">
        <f t="shared" si="298"/>
        <v>5305160</v>
      </c>
      <c r="T820" s="267">
        <f t="shared" si="299"/>
        <v>0</v>
      </c>
      <c r="U820" s="267">
        <f t="shared" si="300"/>
        <v>15157600</v>
      </c>
      <c r="V820" s="267">
        <f t="shared" si="301"/>
        <v>0</v>
      </c>
      <c r="W820" s="267">
        <f t="shared" si="302"/>
        <v>0</v>
      </c>
      <c r="X820" s="267">
        <f t="shared" si="303"/>
        <v>0</v>
      </c>
      <c r="Y820" s="755">
        <f t="shared" si="304"/>
        <v>15157600</v>
      </c>
      <c r="Z820" s="268" t="s">
        <v>309</v>
      </c>
      <c r="AA820" s="268" t="s">
        <v>600</v>
      </c>
      <c r="AB820" s="268" t="s">
        <v>410</v>
      </c>
      <c r="AC820" s="257" t="s">
        <v>693</v>
      </c>
    </row>
    <row r="821" spans="1:29" ht="20.100000000000001" customHeight="1" x14ac:dyDescent="0.15">
      <c r="A821" s="783"/>
      <c r="B821" s="783"/>
      <c r="C821" s="783"/>
      <c r="D821" s="267"/>
      <c r="E821" s="267"/>
      <c r="F821" s="267"/>
      <c r="G821" s="280" t="s">
        <v>720</v>
      </c>
      <c r="H821" s="217">
        <v>455630</v>
      </c>
      <c r="I821" s="218" t="s">
        <v>22</v>
      </c>
      <c r="J821" s="219">
        <v>1</v>
      </c>
      <c r="K821" s="218" t="s">
        <v>22</v>
      </c>
      <c r="L821" s="331">
        <v>1</v>
      </c>
      <c r="M821" s="278" t="s">
        <v>24</v>
      </c>
      <c r="N821" s="183">
        <f t="shared" si="294"/>
        <v>455630</v>
      </c>
      <c r="O821" s="267">
        <v>455630</v>
      </c>
      <c r="P821" s="267">
        <f t="shared" si="295"/>
        <v>0</v>
      </c>
      <c r="Q821" s="267">
        <f t="shared" si="296"/>
        <v>136689</v>
      </c>
      <c r="R821" s="267">
        <f t="shared" si="297"/>
        <v>159470.5</v>
      </c>
      <c r="S821" s="267">
        <f t="shared" si="298"/>
        <v>159470.5</v>
      </c>
      <c r="T821" s="267">
        <f t="shared" si="299"/>
        <v>0</v>
      </c>
      <c r="U821" s="267">
        <f t="shared" si="300"/>
        <v>455630</v>
      </c>
      <c r="V821" s="267">
        <f t="shared" si="301"/>
        <v>0</v>
      </c>
      <c r="W821" s="267">
        <f t="shared" si="302"/>
        <v>0</v>
      </c>
      <c r="X821" s="267">
        <f t="shared" si="303"/>
        <v>0</v>
      </c>
      <c r="Y821" s="755">
        <f t="shared" si="304"/>
        <v>455630</v>
      </c>
      <c r="Z821" s="268" t="s">
        <v>309</v>
      </c>
      <c r="AA821" s="268" t="s">
        <v>600</v>
      </c>
      <c r="AB821" s="268" t="s">
        <v>410</v>
      </c>
      <c r="AC821" s="257" t="s">
        <v>693</v>
      </c>
    </row>
    <row r="822" spans="1:29" ht="20.100000000000001" customHeight="1" x14ac:dyDescent="0.15">
      <c r="A822" s="783"/>
      <c r="B822" s="783"/>
      <c r="C822" s="783"/>
      <c r="D822" s="267"/>
      <c r="E822" s="267"/>
      <c r="F822" s="267"/>
      <c r="G822" s="280"/>
      <c r="H822" s="217">
        <v>1822500</v>
      </c>
      <c r="I822" s="218" t="s">
        <v>22</v>
      </c>
      <c r="J822" s="219">
        <v>1</v>
      </c>
      <c r="K822" s="218" t="s">
        <v>22</v>
      </c>
      <c r="L822" s="331">
        <v>1</v>
      </c>
      <c r="M822" s="278" t="s">
        <v>24</v>
      </c>
      <c r="N822" s="183">
        <f t="shared" si="294"/>
        <v>1822500</v>
      </c>
      <c r="O822" s="267">
        <v>1822500</v>
      </c>
      <c r="P822" s="267">
        <f t="shared" si="295"/>
        <v>0</v>
      </c>
      <c r="Q822" s="267">
        <f t="shared" si="296"/>
        <v>546750</v>
      </c>
      <c r="R822" s="267">
        <f t="shared" si="297"/>
        <v>637875</v>
      </c>
      <c r="S822" s="267">
        <f t="shared" si="298"/>
        <v>637875</v>
      </c>
      <c r="T822" s="267">
        <f t="shared" si="299"/>
        <v>0</v>
      </c>
      <c r="U822" s="267">
        <f t="shared" si="300"/>
        <v>1822500</v>
      </c>
      <c r="V822" s="267">
        <f t="shared" si="301"/>
        <v>0</v>
      </c>
      <c r="W822" s="267">
        <f t="shared" si="302"/>
        <v>0</v>
      </c>
      <c r="X822" s="267">
        <f t="shared" si="303"/>
        <v>0</v>
      </c>
      <c r="Y822" s="755">
        <f t="shared" si="304"/>
        <v>1822500</v>
      </c>
      <c r="Z822" s="268" t="s">
        <v>309</v>
      </c>
      <c r="AA822" s="268" t="s">
        <v>600</v>
      </c>
      <c r="AB822" s="268" t="s">
        <v>410</v>
      </c>
      <c r="AC822" s="257" t="s">
        <v>693</v>
      </c>
    </row>
    <row r="823" spans="1:29" ht="20.100000000000001" customHeight="1" x14ac:dyDescent="0.15">
      <c r="A823" s="783"/>
      <c r="B823" s="783"/>
      <c r="C823" s="783"/>
      <c r="D823" s="267"/>
      <c r="E823" s="267"/>
      <c r="F823" s="267"/>
      <c r="G823" s="345" t="s">
        <v>370</v>
      </c>
      <c r="H823" s="217">
        <v>40000</v>
      </c>
      <c r="I823" s="218" t="s">
        <v>22</v>
      </c>
      <c r="J823" s="219">
        <v>12</v>
      </c>
      <c r="K823" s="218" t="s">
        <v>22</v>
      </c>
      <c r="L823" s="331">
        <v>3</v>
      </c>
      <c r="M823" s="278" t="s">
        <v>24</v>
      </c>
      <c r="N823" s="183">
        <f t="shared" si="294"/>
        <v>1440000</v>
      </c>
      <c r="O823" s="267">
        <v>1200000</v>
      </c>
      <c r="P823" s="267">
        <f t="shared" si="295"/>
        <v>240000</v>
      </c>
      <c r="Q823" s="267">
        <f t="shared" si="296"/>
        <v>432000</v>
      </c>
      <c r="R823" s="267">
        <f t="shared" si="297"/>
        <v>503999.99999999994</v>
      </c>
      <c r="S823" s="267">
        <f t="shared" si="298"/>
        <v>503999.99999999994</v>
      </c>
      <c r="T823" s="267">
        <f t="shared" si="299"/>
        <v>0</v>
      </c>
      <c r="U823" s="267">
        <f t="shared" si="300"/>
        <v>1440000</v>
      </c>
      <c r="V823" s="267">
        <f t="shared" si="301"/>
        <v>0</v>
      </c>
      <c r="W823" s="267">
        <f t="shared" si="302"/>
        <v>0</v>
      </c>
      <c r="X823" s="267">
        <f t="shared" si="303"/>
        <v>0</v>
      </c>
      <c r="Y823" s="755">
        <f t="shared" si="304"/>
        <v>1440000</v>
      </c>
      <c r="Z823" s="268" t="s">
        <v>309</v>
      </c>
      <c r="AA823" s="268" t="s">
        <v>600</v>
      </c>
      <c r="AB823" s="268" t="s">
        <v>410</v>
      </c>
      <c r="AC823" s="257" t="s">
        <v>693</v>
      </c>
    </row>
    <row r="824" spans="1:29" ht="20.100000000000001" customHeight="1" x14ac:dyDescent="0.15">
      <c r="A824" s="783"/>
      <c r="B824" s="783"/>
      <c r="C824" s="783"/>
      <c r="D824" s="267"/>
      <c r="E824" s="267"/>
      <c r="F824" s="267"/>
      <c r="G824" s="345"/>
      <c r="H824" s="217">
        <v>40000</v>
      </c>
      <c r="I824" s="218" t="s">
        <v>22</v>
      </c>
      <c r="J824" s="219">
        <v>9</v>
      </c>
      <c r="K824" s="218" t="s">
        <v>22</v>
      </c>
      <c r="L824" s="331">
        <v>1</v>
      </c>
      <c r="M824" s="278" t="s">
        <v>24</v>
      </c>
      <c r="N824" s="183">
        <f t="shared" si="294"/>
        <v>360000</v>
      </c>
      <c r="O824" s="267">
        <v>280000</v>
      </c>
      <c r="P824" s="267">
        <f t="shared" si="295"/>
        <v>80000</v>
      </c>
      <c r="Q824" s="267">
        <f t="shared" si="296"/>
        <v>108000</v>
      </c>
      <c r="R824" s="267">
        <f t="shared" si="297"/>
        <v>125999.99999999999</v>
      </c>
      <c r="S824" s="267">
        <f t="shared" si="298"/>
        <v>125999.99999999999</v>
      </c>
      <c r="T824" s="267">
        <f t="shared" si="299"/>
        <v>0</v>
      </c>
      <c r="U824" s="267">
        <f t="shared" si="300"/>
        <v>360000</v>
      </c>
      <c r="V824" s="267">
        <f t="shared" si="301"/>
        <v>0</v>
      </c>
      <c r="W824" s="267">
        <f t="shared" si="302"/>
        <v>0</v>
      </c>
      <c r="X824" s="267">
        <f t="shared" si="303"/>
        <v>0</v>
      </c>
      <c r="Y824" s="755">
        <f t="shared" si="304"/>
        <v>360000</v>
      </c>
      <c r="Z824" s="268" t="s">
        <v>309</v>
      </c>
      <c r="AA824" s="268" t="s">
        <v>600</v>
      </c>
      <c r="AB824" s="268" t="s">
        <v>410</v>
      </c>
      <c r="AC824" s="257" t="s">
        <v>693</v>
      </c>
    </row>
    <row r="825" spans="1:29" ht="20.100000000000001" customHeight="1" x14ac:dyDescent="0.15">
      <c r="A825" s="783"/>
      <c r="B825" s="783"/>
      <c r="C825" s="783"/>
      <c r="D825" s="267"/>
      <c r="E825" s="267"/>
      <c r="F825" s="267"/>
      <c r="G825" s="345"/>
      <c r="H825" s="217">
        <v>40000</v>
      </c>
      <c r="I825" s="218" t="s">
        <v>22</v>
      </c>
      <c r="J825" s="219">
        <v>8</v>
      </c>
      <c r="K825" s="218" t="s">
        <v>22</v>
      </c>
      <c r="L825" s="331">
        <v>1</v>
      </c>
      <c r="M825" s="278" t="s">
        <v>24</v>
      </c>
      <c r="N825" s="183">
        <f t="shared" si="294"/>
        <v>320000</v>
      </c>
      <c r="O825" s="267">
        <v>240000</v>
      </c>
      <c r="P825" s="267">
        <f t="shared" si="295"/>
        <v>80000</v>
      </c>
      <c r="Q825" s="267">
        <f t="shared" si="296"/>
        <v>96000</v>
      </c>
      <c r="R825" s="267">
        <f t="shared" si="297"/>
        <v>112000</v>
      </c>
      <c r="S825" s="267">
        <f t="shared" si="298"/>
        <v>112000</v>
      </c>
      <c r="T825" s="267">
        <f t="shared" si="299"/>
        <v>0</v>
      </c>
      <c r="U825" s="267">
        <f t="shared" si="300"/>
        <v>320000</v>
      </c>
      <c r="V825" s="267">
        <f t="shared" si="301"/>
        <v>0</v>
      </c>
      <c r="W825" s="267">
        <f t="shared" si="302"/>
        <v>0</v>
      </c>
      <c r="X825" s="267">
        <f t="shared" si="303"/>
        <v>0</v>
      </c>
      <c r="Y825" s="755">
        <f t="shared" si="304"/>
        <v>320000</v>
      </c>
      <c r="Z825" s="268" t="s">
        <v>309</v>
      </c>
      <c r="AA825" s="268" t="s">
        <v>600</v>
      </c>
      <c r="AB825" s="268" t="s">
        <v>410</v>
      </c>
      <c r="AC825" s="257" t="s">
        <v>693</v>
      </c>
    </row>
    <row r="826" spans="1:29" ht="20.100000000000001" customHeight="1" x14ac:dyDescent="0.15">
      <c r="A826" s="783"/>
      <c r="B826" s="783"/>
      <c r="C826" s="783"/>
      <c r="D826" s="267"/>
      <c r="E826" s="267"/>
      <c r="F826" s="267"/>
      <c r="G826" s="345"/>
      <c r="H826" s="217">
        <v>34670</v>
      </c>
      <c r="I826" s="218" t="s">
        <v>22</v>
      </c>
      <c r="J826" s="219">
        <v>1</v>
      </c>
      <c r="K826" s="218" t="s">
        <v>22</v>
      </c>
      <c r="L826" s="331">
        <v>1</v>
      </c>
      <c r="M826" s="278" t="s">
        <v>24</v>
      </c>
      <c r="N826" s="183">
        <f t="shared" si="294"/>
        <v>34670</v>
      </c>
      <c r="O826" s="267">
        <v>34670</v>
      </c>
      <c r="P826" s="267">
        <f t="shared" si="295"/>
        <v>0</v>
      </c>
      <c r="Q826" s="267">
        <f t="shared" si="296"/>
        <v>10401</v>
      </c>
      <c r="R826" s="267">
        <f t="shared" si="297"/>
        <v>12134.5</v>
      </c>
      <c r="S826" s="267">
        <f t="shared" si="298"/>
        <v>12134.5</v>
      </c>
      <c r="T826" s="267">
        <f t="shared" si="299"/>
        <v>0</v>
      </c>
      <c r="U826" s="267">
        <f t="shared" si="300"/>
        <v>34670</v>
      </c>
      <c r="V826" s="267">
        <f t="shared" si="301"/>
        <v>0</v>
      </c>
      <c r="W826" s="267">
        <f t="shared" si="302"/>
        <v>0</v>
      </c>
      <c r="X826" s="267">
        <f t="shared" si="303"/>
        <v>0</v>
      </c>
      <c r="Y826" s="755">
        <f t="shared" si="304"/>
        <v>34670</v>
      </c>
      <c r="Z826" s="268" t="s">
        <v>309</v>
      </c>
      <c r="AA826" s="268" t="s">
        <v>600</v>
      </c>
      <c r="AB826" s="268" t="s">
        <v>410</v>
      </c>
      <c r="AC826" s="257" t="s">
        <v>693</v>
      </c>
    </row>
    <row r="827" spans="1:29" ht="20.100000000000001" customHeight="1" x14ac:dyDescent="0.15">
      <c r="A827" s="783"/>
      <c r="B827" s="783"/>
      <c r="C827" s="783"/>
      <c r="D827" s="267"/>
      <c r="E827" s="267"/>
      <c r="F827" s="267"/>
      <c r="G827" s="345"/>
      <c r="H827" s="217">
        <v>40000</v>
      </c>
      <c r="I827" s="218" t="s">
        <v>22</v>
      </c>
      <c r="J827" s="219">
        <v>3</v>
      </c>
      <c r="K827" s="218" t="s">
        <v>22</v>
      </c>
      <c r="L827" s="331">
        <v>1</v>
      </c>
      <c r="M827" s="278" t="s">
        <v>24</v>
      </c>
      <c r="N827" s="183">
        <f t="shared" si="294"/>
        <v>120000</v>
      </c>
      <c r="O827" s="267">
        <v>120000</v>
      </c>
      <c r="P827" s="267">
        <f t="shared" si="295"/>
        <v>0</v>
      </c>
      <c r="Q827" s="267">
        <f t="shared" si="296"/>
        <v>36000</v>
      </c>
      <c r="R827" s="267">
        <f t="shared" si="297"/>
        <v>42000</v>
      </c>
      <c r="S827" s="267">
        <f t="shared" si="298"/>
        <v>42000</v>
      </c>
      <c r="T827" s="267">
        <f t="shared" si="299"/>
        <v>0</v>
      </c>
      <c r="U827" s="267">
        <f t="shared" si="300"/>
        <v>120000</v>
      </c>
      <c r="V827" s="267">
        <f t="shared" si="301"/>
        <v>0</v>
      </c>
      <c r="W827" s="267">
        <f t="shared" si="302"/>
        <v>0</v>
      </c>
      <c r="X827" s="267">
        <f t="shared" si="303"/>
        <v>0</v>
      </c>
      <c r="Y827" s="755">
        <f t="shared" si="304"/>
        <v>120000</v>
      </c>
      <c r="Z827" s="268" t="s">
        <v>309</v>
      </c>
      <c r="AA827" s="268" t="s">
        <v>600</v>
      </c>
      <c r="AB827" s="268" t="s">
        <v>410</v>
      </c>
      <c r="AC827" s="257" t="s">
        <v>693</v>
      </c>
    </row>
    <row r="828" spans="1:29" ht="20.100000000000001" customHeight="1" x14ac:dyDescent="0.15">
      <c r="A828" s="783"/>
      <c r="B828" s="783"/>
      <c r="C828" s="783"/>
      <c r="D828" s="267"/>
      <c r="E828" s="267"/>
      <c r="F828" s="267"/>
      <c r="G828" s="345"/>
      <c r="H828" s="217">
        <v>2670</v>
      </c>
      <c r="I828" s="218" t="s">
        <v>22</v>
      </c>
      <c r="J828" s="219">
        <v>1</v>
      </c>
      <c r="K828" s="218" t="s">
        <v>22</v>
      </c>
      <c r="L828" s="331">
        <v>1</v>
      </c>
      <c r="M828" s="278" t="s">
        <v>24</v>
      </c>
      <c r="N828" s="183">
        <f t="shared" si="294"/>
        <v>2670</v>
      </c>
      <c r="O828" s="267">
        <v>2670</v>
      </c>
      <c r="P828" s="267">
        <f t="shared" si="295"/>
        <v>0</v>
      </c>
      <c r="Q828" s="267">
        <f t="shared" si="296"/>
        <v>801</v>
      </c>
      <c r="R828" s="267">
        <f t="shared" si="297"/>
        <v>934.49999999999989</v>
      </c>
      <c r="S828" s="267">
        <f t="shared" si="298"/>
        <v>934.49999999999989</v>
      </c>
      <c r="T828" s="267">
        <f t="shared" si="299"/>
        <v>0</v>
      </c>
      <c r="U828" s="267">
        <f t="shared" si="300"/>
        <v>2670</v>
      </c>
      <c r="V828" s="267">
        <f t="shared" si="301"/>
        <v>0</v>
      </c>
      <c r="W828" s="267">
        <f t="shared" si="302"/>
        <v>0</v>
      </c>
      <c r="X828" s="267">
        <f t="shared" si="303"/>
        <v>0</v>
      </c>
      <c r="Y828" s="755">
        <f t="shared" si="304"/>
        <v>2670</v>
      </c>
      <c r="Z828" s="268" t="s">
        <v>309</v>
      </c>
      <c r="AA828" s="268" t="s">
        <v>600</v>
      </c>
      <c r="AB828" s="268" t="s">
        <v>410</v>
      </c>
      <c r="AC828" s="257" t="s">
        <v>693</v>
      </c>
    </row>
    <row r="829" spans="1:29" ht="20.100000000000001" customHeight="1" x14ac:dyDescent="0.15">
      <c r="A829" s="783"/>
      <c r="B829" s="783"/>
      <c r="C829" s="783"/>
      <c r="D829" s="267"/>
      <c r="E829" s="267"/>
      <c r="F829" s="267"/>
      <c r="G829" s="345"/>
      <c r="H829" s="217">
        <v>6500</v>
      </c>
      <c r="I829" s="218" t="s">
        <v>22</v>
      </c>
      <c r="J829" s="219">
        <v>1</v>
      </c>
      <c r="K829" s="218" t="s">
        <v>22</v>
      </c>
      <c r="L829" s="331">
        <v>1</v>
      </c>
      <c r="M829" s="278" t="s">
        <v>24</v>
      </c>
      <c r="N829" s="183">
        <f t="shared" si="294"/>
        <v>6500</v>
      </c>
      <c r="O829" s="267">
        <v>6500</v>
      </c>
      <c r="P829" s="267">
        <f t="shared" si="295"/>
        <v>0</v>
      </c>
      <c r="Q829" s="267">
        <f t="shared" si="296"/>
        <v>1950</v>
      </c>
      <c r="R829" s="267">
        <f t="shared" si="297"/>
        <v>2275</v>
      </c>
      <c r="S829" s="267">
        <f t="shared" si="298"/>
        <v>2275</v>
      </c>
      <c r="T829" s="267">
        <f t="shared" si="299"/>
        <v>0</v>
      </c>
      <c r="U829" s="267">
        <f t="shared" si="300"/>
        <v>6500</v>
      </c>
      <c r="V829" s="267">
        <f t="shared" si="301"/>
        <v>0</v>
      </c>
      <c r="W829" s="267">
        <f t="shared" si="302"/>
        <v>0</v>
      </c>
      <c r="X829" s="267">
        <f t="shared" si="303"/>
        <v>0</v>
      </c>
      <c r="Y829" s="755">
        <f t="shared" si="304"/>
        <v>6500</v>
      </c>
      <c r="Z829" s="268" t="s">
        <v>309</v>
      </c>
      <c r="AA829" s="268" t="s">
        <v>600</v>
      </c>
      <c r="AB829" s="268" t="s">
        <v>410</v>
      </c>
      <c r="AC829" s="257" t="s">
        <v>693</v>
      </c>
    </row>
    <row r="830" spans="1:29" ht="20.100000000000001" customHeight="1" x14ac:dyDescent="0.15">
      <c r="A830" s="783"/>
      <c r="B830" s="783"/>
      <c r="C830" s="783"/>
      <c r="D830" s="267"/>
      <c r="E830" s="267"/>
      <c r="F830" s="267"/>
      <c r="G830" s="345"/>
      <c r="H830" s="217">
        <v>40000</v>
      </c>
      <c r="I830" s="218" t="s">
        <v>22</v>
      </c>
      <c r="J830" s="219">
        <v>2</v>
      </c>
      <c r="K830" s="218" t="s">
        <v>22</v>
      </c>
      <c r="L830" s="331">
        <v>1</v>
      </c>
      <c r="M830" s="278" t="s">
        <v>24</v>
      </c>
      <c r="N830" s="183">
        <f t="shared" si="294"/>
        <v>80000</v>
      </c>
      <c r="O830" s="267">
        <v>80000</v>
      </c>
      <c r="P830" s="267">
        <f t="shared" si="295"/>
        <v>0</v>
      </c>
      <c r="Q830" s="267">
        <f t="shared" si="296"/>
        <v>24000</v>
      </c>
      <c r="R830" s="267">
        <f t="shared" si="297"/>
        <v>28000</v>
      </c>
      <c r="S830" s="267">
        <f t="shared" si="298"/>
        <v>28000</v>
      </c>
      <c r="T830" s="267">
        <f t="shared" si="299"/>
        <v>0</v>
      </c>
      <c r="U830" s="267">
        <f t="shared" si="300"/>
        <v>80000</v>
      </c>
      <c r="V830" s="267">
        <f t="shared" si="301"/>
        <v>0</v>
      </c>
      <c r="W830" s="267">
        <f t="shared" si="302"/>
        <v>0</v>
      </c>
      <c r="X830" s="267">
        <f t="shared" si="303"/>
        <v>0</v>
      </c>
      <c r="Y830" s="755">
        <f t="shared" si="304"/>
        <v>80000</v>
      </c>
      <c r="Z830" s="268" t="s">
        <v>309</v>
      </c>
      <c r="AA830" s="268" t="s">
        <v>600</v>
      </c>
      <c r="AB830" s="268" t="s">
        <v>410</v>
      </c>
      <c r="AC830" s="257" t="s">
        <v>693</v>
      </c>
    </row>
    <row r="831" spans="1:29" ht="20.100000000000001" customHeight="1" x14ac:dyDescent="0.15">
      <c r="A831" s="783"/>
      <c r="B831" s="783"/>
      <c r="C831" s="783"/>
      <c r="D831" s="267"/>
      <c r="E831" s="267"/>
      <c r="F831" s="267"/>
      <c r="G831" s="345"/>
      <c r="H831" s="217">
        <v>29340</v>
      </c>
      <c r="I831" s="218" t="s">
        <v>22</v>
      </c>
      <c r="J831" s="219">
        <v>1</v>
      </c>
      <c r="K831" s="218" t="s">
        <v>22</v>
      </c>
      <c r="L831" s="331">
        <v>1</v>
      </c>
      <c r="M831" s="278" t="s">
        <v>24</v>
      </c>
      <c r="N831" s="183">
        <f t="shared" si="294"/>
        <v>29340</v>
      </c>
      <c r="O831" s="267">
        <v>29340</v>
      </c>
      <c r="P831" s="267">
        <f t="shared" si="295"/>
        <v>0</v>
      </c>
      <c r="Q831" s="267">
        <f t="shared" si="296"/>
        <v>8802</v>
      </c>
      <c r="R831" s="267">
        <f t="shared" si="297"/>
        <v>10269</v>
      </c>
      <c r="S831" s="267">
        <f t="shared" si="298"/>
        <v>10269</v>
      </c>
      <c r="T831" s="267">
        <f t="shared" si="299"/>
        <v>0</v>
      </c>
      <c r="U831" s="267">
        <f t="shared" si="300"/>
        <v>29340</v>
      </c>
      <c r="V831" s="267">
        <f t="shared" si="301"/>
        <v>0</v>
      </c>
      <c r="W831" s="267">
        <f t="shared" si="302"/>
        <v>0</v>
      </c>
      <c r="X831" s="267">
        <f t="shared" si="303"/>
        <v>0</v>
      </c>
      <c r="Y831" s="755">
        <f t="shared" si="304"/>
        <v>29340</v>
      </c>
      <c r="Z831" s="268" t="s">
        <v>309</v>
      </c>
      <c r="AA831" s="268" t="s">
        <v>600</v>
      </c>
      <c r="AB831" s="268" t="s">
        <v>410</v>
      </c>
      <c r="AC831" s="257" t="s">
        <v>693</v>
      </c>
    </row>
    <row r="832" spans="1:29" ht="20.100000000000001" customHeight="1" x14ac:dyDescent="0.15">
      <c r="A832" s="783"/>
      <c r="B832" s="783"/>
      <c r="C832" s="783"/>
      <c r="D832" s="267"/>
      <c r="E832" s="267"/>
      <c r="F832" s="267"/>
      <c r="G832" s="345"/>
      <c r="H832" s="217">
        <v>10010</v>
      </c>
      <c r="I832" s="218" t="s">
        <v>22</v>
      </c>
      <c r="J832" s="219">
        <v>1</v>
      </c>
      <c r="K832" s="218" t="s">
        <v>22</v>
      </c>
      <c r="L832" s="331">
        <v>1</v>
      </c>
      <c r="M832" s="278" t="s">
        <v>24</v>
      </c>
      <c r="N832" s="183">
        <f t="shared" si="294"/>
        <v>10010</v>
      </c>
      <c r="O832" s="267">
        <v>10010</v>
      </c>
      <c r="P832" s="267">
        <f t="shared" si="295"/>
        <v>0</v>
      </c>
      <c r="Q832" s="267">
        <f t="shared" si="296"/>
        <v>3003</v>
      </c>
      <c r="R832" s="267">
        <f t="shared" si="297"/>
        <v>3503.5</v>
      </c>
      <c r="S832" s="267">
        <f t="shared" si="298"/>
        <v>3503.5</v>
      </c>
      <c r="T832" s="267">
        <f t="shared" si="299"/>
        <v>0</v>
      </c>
      <c r="U832" s="267">
        <f t="shared" si="300"/>
        <v>10010</v>
      </c>
      <c r="V832" s="267">
        <f t="shared" si="301"/>
        <v>0</v>
      </c>
      <c r="W832" s="267">
        <f t="shared" si="302"/>
        <v>0</v>
      </c>
      <c r="X832" s="267">
        <f t="shared" si="303"/>
        <v>0</v>
      </c>
      <c r="Y832" s="755">
        <f t="shared" si="304"/>
        <v>10010</v>
      </c>
      <c r="Z832" s="268" t="s">
        <v>309</v>
      </c>
      <c r="AA832" s="268" t="s">
        <v>600</v>
      </c>
      <c r="AB832" s="268" t="s">
        <v>410</v>
      </c>
      <c r="AC832" s="257" t="s">
        <v>693</v>
      </c>
    </row>
    <row r="833" spans="1:29" ht="20.100000000000001" customHeight="1" x14ac:dyDescent="0.15">
      <c r="A833" s="785"/>
      <c r="B833" s="785"/>
      <c r="C833" s="785"/>
      <c r="D833" s="320"/>
      <c r="E833" s="320"/>
      <c r="F833" s="320"/>
      <c r="G833" s="540"/>
      <c r="H833" s="239">
        <v>40000</v>
      </c>
      <c r="I833" s="240" t="s">
        <v>22</v>
      </c>
      <c r="J833" s="241">
        <v>1</v>
      </c>
      <c r="K833" s="240" t="s">
        <v>22</v>
      </c>
      <c r="L833" s="368">
        <v>1</v>
      </c>
      <c r="M833" s="367" t="s">
        <v>24</v>
      </c>
      <c r="N833" s="356">
        <f t="shared" si="294"/>
        <v>40000</v>
      </c>
      <c r="O833" s="320">
        <v>40000</v>
      </c>
      <c r="P833" s="320">
        <f t="shared" si="295"/>
        <v>0</v>
      </c>
      <c r="Q833" s="320">
        <f t="shared" si="296"/>
        <v>12000</v>
      </c>
      <c r="R833" s="320">
        <f t="shared" si="297"/>
        <v>14000</v>
      </c>
      <c r="S833" s="320">
        <f t="shared" si="298"/>
        <v>14000</v>
      </c>
      <c r="T833" s="320">
        <f t="shared" si="299"/>
        <v>0</v>
      </c>
      <c r="U833" s="320">
        <f t="shared" si="300"/>
        <v>40000</v>
      </c>
      <c r="V833" s="320">
        <f t="shared" si="301"/>
        <v>0</v>
      </c>
      <c r="W833" s="320">
        <f t="shared" si="302"/>
        <v>0</v>
      </c>
      <c r="X833" s="320">
        <f t="shared" si="303"/>
        <v>0</v>
      </c>
      <c r="Y833" s="755">
        <f t="shared" si="304"/>
        <v>40000</v>
      </c>
      <c r="Z833" s="268" t="s">
        <v>309</v>
      </c>
      <c r="AA833" s="268" t="s">
        <v>600</v>
      </c>
      <c r="AB833" s="268" t="s">
        <v>410</v>
      </c>
      <c r="AC833" s="257" t="s">
        <v>693</v>
      </c>
    </row>
    <row r="834" spans="1:29" ht="20.100000000000001" customHeight="1" x14ac:dyDescent="0.15">
      <c r="A834" s="784"/>
      <c r="B834" s="784"/>
      <c r="C834" s="784"/>
      <c r="D834" s="286"/>
      <c r="E834" s="286"/>
      <c r="F834" s="286"/>
      <c r="G834" s="559" t="s">
        <v>330</v>
      </c>
      <c r="H834" s="244">
        <v>1694610</v>
      </c>
      <c r="I834" s="235" t="s">
        <v>22</v>
      </c>
      <c r="J834" s="236">
        <v>1</v>
      </c>
      <c r="K834" s="235" t="s">
        <v>22</v>
      </c>
      <c r="L834" s="369">
        <v>1</v>
      </c>
      <c r="M834" s="237" t="s">
        <v>24</v>
      </c>
      <c r="N834" s="238">
        <f t="shared" si="294"/>
        <v>1694610</v>
      </c>
      <c r="O834" s="286">
        <v>1694610</v>
      </c>
      <c r="P834" s="286">
        <f t="shared" si="295"/>
        <v>0</v>
      </c>
      <c r="Q834" s="286">
        <f t="shared" si="296"/>
        <v>508383</v>
      </c>
      <c r="R834" s="286">
        <f t="shared" si="297"/>
        <v>593113.5</v>
      </c>
      <c r="S834" s="286">
        <f t="shared" si="298"/>
        <v>593113.5</v>
      </c>
      <c r="T834" s="286">
        <f t="shared" si="299"/>
        <v>0</v>
      </c>
      <c r="U834" s="286">
        <f t="shared" si="300"/>
        <v>1694610</v>
      </c>
      <c r="V834" s="286">
        <f t="shared" si="301"/>
        <v>0</v>
      </c>
      <c r="W834" s="286">
        <f t="shared" si="302"/>
        <v>0</v>
      </c>
      <c r="X834" s="286">
        <f t="shared" si="303"/>
        <v>0</v>
      </c>
      <c r="Y834" s="755">
        <f t="shared" si="304"/>
        <v>1694610</v>
      </c>
      <c r="Z834" s="268" t="s">
        <v>309</v>
      </c>
      <c r="AA834" s="268" t="s">
        <v>600</v>
      </c>
      <c r="AB834" s="268" t="s">
        <v>410</v>
      </c>
      <c r="AC834" s="257" t="s">
        <v>693</v>
      </c>
    </row>
    <row r="835" spans="1:29" ht="20.100000000000001" customHeight="1" x14ac:dyDescent="0.15">
      <c r="A835" s="783"/>
      <c r="B835" s="783"/>
      <c r="C835" s="783"/>
      <c r="D835" s="267"/>
      <c r="E835" s="267"/>
      <c r="F835" s="267"/>
      <c r="G835" s="625"/>
      <c r="H835" s="217">
        <v>200000</v>
      </c>
      <c r="I835" s="218" t="s">
        <v>22</v>
      </c>
      <c r="J835" s="219">
        <v>2</v>
      </c>
      <c r="K835" s="218" t="s">
        <v>22</v>
      </c>
      <c r="L835" s="331">
        <v>3</v>
      </c>
      <c r="M835" s="278" t="s">
        <v>24</v>
      </c>
      <c r="N835" s="183">
        <f t="shared" si="294"/>
        <v>1200000</v>
      </c>
      <c r="O835" s="267">
        <v>1200000</v>
      </c>
      <c r="P835" s="267">
        <f t="shared" si="295"/>
        <v>0</v>
      </c>
      <c r="Q835" s="267">
        <f t="shared" si="296"/>
        <v>360000</v>
      </c>
      <c r="R835" s="267">
        <f t="shared" si="297"/>
        <v>420000</v>
      </c>
      <c r="S835" s="267">
        <f t="shared" si="298"/>
        <v>420000</v>
      </c>
      <c r="T835" s="267">
        <f t="shared" si="299"/>
        <v>0</v>
      </c>
      <c r="U835" s="267">
        <f t="shared" si="300"/>
        <v>1200000</v>
      </c>
      <c r="V835" s="267">
        <f t="shared" si="301"/>
        <v>0</v>
      </c>
      <c r="W835" s="267">
        <f t="shared" si="302"/>
        <v>0</v>
      </c>
      <c r="X835" s="267">
        <f t="shared" si="303"/>
        <v>0</v>
      </c>
      <c r="Y835" s="755">
        <f t="shared" si="304"/>
        <v>1200000</v>
      </c>
      <c r="Z835" s="268" t="s">
        <v>309</v>
      </c>
      <c r="AA835" s="268" t="s">
        <v>600</v>
      </c>
      <c r="AB835" s="268" t="s">
        <v>410</v>
      </c>
      <c r="AC835" s="257" t="s">
        <v>693</v>
      </c>
    </row>
    <row r="836" spans="1:29" ht="20.100000000000001" customHeight="1" x14ac:dyDescent="0.15">
      <c r="A836" s="783"/>
      <c r="B836" s="783"/>
      <c r="C836" s="783"/>
      <c r="D836" s="267"/>
      <c r="E836" s="267"/>
      <c r="F836" s="267"/>
      <c r="G836" s="625"/>
      <c r="H836" s="217">
        <v>200000</v>
      </c>
      <c r="I836" s="218" t="s">
        <v>22</v>
      </c>
      <c r="J836" s="219">
        <v>1</v>
      </c>
      <c r="K836" s="218" t="s">
        <v>22</v>
      </c>
      <c r="L836" s="331">
        <v>1</v>
      </c>
      <c r="M836" s="278" t="s">
        <v>24</v>
      </c>
      <c r="N836" s="183">
        <f t="shared" si="294"/>
        <v>200000</v>
      </c>
      <c r="O836" s="267">
        <v>200000</v>
      </c>
      <c r="P836" s="267">
        <f t="shared" si="295"/>
        <v>0</v>
      </c>
      <c r="Q836" s="267">
        <f t="shared" si="296"/>
        <v>60000</v>
      </c>
      <c r="R836" s="267">
        <f t="shared" si="297"/>
        <v>70000</v>
      </c>
      <c r="S836" s="267">
        <f t="shared" si="298"/>
        <v>70000</v>
      </c>
      <c r="T836" s="267">
        <f t="shared" si="299"/>
        <v>0</v>
      </c>
      <c r="U836" s="267">
        <f t="shared" si="300"/>
        <v>200000</v>
      </c>
      <c r="V836" s="267">
        <f t="shared" si="301"/>
        <v>0</v>
      </c>
      <c r="W836" s="267">
        <f t="shared" si="302"/>
        <v>0</v>
      </c>
      <c r="X836" s="267">
        <f t="shared" si="303"/>
        <v>0</v>
      </c>
      <c r="Y836" s="755">
        <f t="shared" si="304"/>
        <v>200000</v>
      </c>
      <c r="Z836" s="268" t="s">
        <v>309</v>
      </c>
      <c r="AA836" s="268" t="s">
        <v>600</v>
      </c>
      <c r="AB836" s="268" t="s">
        <v>410</v>
      </c>
      <c r="AC836" s="257" t="s">
        <v>693</v>
      </c>
    </row>
    <row r="837" spans="1:29" ht="20.100000000000001" customHeight="1" x14ac:dyDescent="0.15">
      <c r="A837" s="783"/>
      <c r="B837" s="783"/>
      <c r="C837" s="783"/>
      <c r="D837" s="267"/>
      <c r="E837" s="267"/>
      <c r="F837" s="267"/>
      <c r="G837" s="345" t="s">
        <v>12</v>
      </c>
      <c r="H837" s="217">
        <v>200000</v>
      </c>
      <c r="I837" s="218" t="s">
        <v>22</v>
      </c>
      <c r="J837" s="219">
        <v>1</v>
      </c>
      <c r="K837" s="218" t="s">
        <v>22</v>
      </c>
      <c r="L837" s="331">
        <v>2</v>
      </c>
      <c r="M837" s="278" t="s">
        <v>24</v>
      </c>
      <c r="N837" s="183">
        <f t="shared" si="294"/>
        <v>400000</v>
      </c>
      <c r="O837" s="267">
        <v>400000</v>
      </c>
      <c r="P837" s="267">
        <f t="shared" si="295"/>
        <v>0</v>
      </c>
      <c r="Q837" s="267">
        <f t="shared" si="296"/>
        <v>120000</v>
      </c>
      <c r="R837" s="267">
        <f t="shared" si="297"/>
        <v>140000</v>
      </c>
      <c r="S837" s="267">
        <f t="shared" si="298"/>
        <v>140000</v>
      </c>
      <c r="T837" s="267">
        <f t="shared" si="299"/>
        <v>0</v>
      </c>
      <c r="U837" s="267">
        <f t="shared" si="300"/>
        <v>400000</v>
      </c>
      <c r="V837" s="267">
        <f t="shared" si="301"/>
        <v>0</v>
      </c>
      <c r="W837" s="267">
        <f t="shared" si="302"/>
        <v>0</v>
      </c>
      <c r="X837" s="267">
        <f t="shared" si="303"/>
        <v>0</v>
      </c>
      <c r="Y837" s="755">
        <f t="shared" si="304"/>
        <v>400000</v>
      </c>
      <c r="Z837" s="268" t="s">
        <v>309</v>
      </c>
      <c r="AA837" s="268" t="s">
        <v>600</v>
      </c>
      <c r="AB837" s="268" t="s">
        <v>410</v>
      </c>
      <c r="AC837" s="257" t="s">
        <v>693</v>
      </c>
    </row>
    <row r="838" spans="1:29" ht="20.100000000000001" customHeight="1" x14ac:dyDescent="0.15">
      <c r="A838" s="783"/>
      <c r="B838" s="783"/>
      <c r="C838" s="783"/>
      <c r="D838" s="267"/>
      <c r="E838" s="267"/>
      <c r="F838" s="267"/>
      <c r="G838" s="345" t="s">
        <v>378</v>
      </c>
      <c r="H838" s="217"/>
      <c r="I838" s="218"/>
      <c r="J838" s="219"/>
      <c r="K838" s="218"/>
      <c r="L838" s="331"/>
      <c r="M838" s="278"/>
      <c r="N838" s="183"/>
      <c r="O838" s="267"/>
      <c r="P838" s="267">
        <f t="shared" si="295"/>
        <v>0</v>
      </c>
      <c r="Q838" s="267">
        <f t="shared" si="296"/>
        <v>0</v>
      </c>
      <c r="R838" s="267">
        <f t="shared" si="297"/>
        <v>0</v>
      </c>
      <c r="S838" s="267">
        <f t="shared" si="298"/>
        <v>0</v>
      </c>
      <c r="T838" s="267">
        <f t="shared" si="299"/>
        <v>0</v>
      </c>
      <c r="U838" s="267">
        <f t="shared" si="300"/>
        <v>0</v>
      </c>
      <c r="V838" s="267">
        <f t="shared" si="301"/>
        <v>0</v>
      </c>
      <c r="W838" s="267">
        <f t="shared" si="302"/>
        <v>0</v>
      </c>
      <c r="X838" s="267">
        <f t="shared" si="303"/>
        <v>0</v>
      </c>
      <c r="Y838" s="755">
        <f t="shared" si="304"/>
        <v>0</v>
      </c>
      <c r="Z838" s="268" t="s">
        <v>309</v>
      </c>
      <c r="AA838" s="268" t="s">
        <v>600</v>
      </c>
      <c r="AB838" s="268" t="s">
        <v>410</v>
      </c>
      <c r="AC838" s="257" t="s">
        <v>693</v>
      </c>
    </row>
    <row r="839" spans="1:29" ht="20.100000000000001" customHeight="1" x14ac:dyDescent="0.15">
      <c r="A839" s="783"/>
      <c r="B839" s="783"/>
      <c r="C839" s="783"/>
      <c r="D839" s="267"/>
      <c r="E839" s="267"/>
      <c r="F839" s="267"/>
      <c r="G839" s="280" t="s">
        <v>714</v>
      </c>
      <c r="H839" s="217">
        <f t="shared" ref="H839:H845" si="305">ROUNDUP(N839/J839,-1)</f>
        <v>148660</v>
      </c>
      <c r="I839" s="218" t="s">
        <v>22</v>
      </c>
      <c r="J839" s="219">
        <v>3</v>
      </c>
      <c r="K839" s="218" t="s">
        <v>22</v>
      </c>
      <c r="L839" s="331">
        <v>1</v>
      </c>
      <c r="M839" s="278" t="s">
        <v>24</v>
      </c>
      <c r="N839" s="183">
        <v>445970</v>
      </c>
      <c r="O839" s="267">
        <v>445970</v>
      </c>
      <c r="P839" s="267">
        <f t="shared" si="295"/>
        <v>0</v>
      </c>
      <c r="Q839" s="267">
        <f t="shared" si="296"/>
        <v>133791</v>
      </c>
      <c r="R839" s="267">
        <f t="shared" si="297"/>
        <v>156089.5</v>
      </c>
      <c r="S839" s="267">
        <f t="shared" si="298"/>
        <v>156089.5</v>
      </c>
      <c r="T839" s="267">
        <f t="shared" si="299"/>
        <v>0</v>
      </c>
      <c r="U839" s="267">
        <f t="shared" si="300"/>
        <v>445970</v>
      </c>
      <c r="V839" s="267">
        <f t="shared" si="301"/>
        <v>0</v>
      </c>
      <c r="W839" s="267">
        <f t="shared" si="302"/>
        <v>0</v>
      </c>
      <c r="X839" s="267">
        <f t="shared" si="303"/>
        <v>0</v>
      </c>
      <c r="Y839" s="755">
        <f t="shared" si="304"/>
        <v>445970</v>
      </c>
      <c r="Z839" s="268" t="s">
        <v>309</v>
      </c>
      <c r="AA839" s="268" t="s">
        <v>600</v>
      </c>
      <c r="AB839" s="268" t="s">
        <v>410</v>
      </c>
      <c r="AC839" s="257" t="s">
        <v>693</v>
      </c>
    </row>
    <row r="840" spans="1:29" ht="20.100000000000001" customHeight="1" x14ac:dyDescent="0.15">
      <c r="A840" s="783"/>
      <c r="B840" s="783"/>
      <c r="C840" s="783"/>
      <c r="D840" s="267"/>
      <c r="E840" s="267"/>
      <c r="F840" s="267"/>
      <c r="G840" s="280" t="s">
        <v>584</v>
      </c>
      <c r="H840" s="217">
        <f t="shared" si="305"/>
        <v>212750</v>
      </c>
      <c r="I840" s="218" t="s">
        <v>22</v>
      </c>
      <c r="J840" s="219">
        <v>12</v>
      </c>
      <c r="K840" s="218" t="s">
        <v>22</v>
      </c>
      <c r="L840" s="331">
        <v>1</v>
      </c>
      <c r="M840" s="278" t="s">
        <v>24</v>
      </c>
      <c r="N840" s="183">
        <v>2552970</v>
      </c>
      <c r="O840" s="267">
        <v>1874720</v>
      </c>
      <c r="P840" s="267">
        <f t="shared" si="295"/>
        <v>678250</v>
      </c>
      <c r="Q840" s="267">
        <f t="shared" si="296"/>
        <v>765891</v>
      </c>
      <c r="R840" s="267">
        <f t="shared" si="297"/>
        <v>893539.5</v>
      </c>
      <c r="S840" s="267">
        <f t="shared" si="298"/>
        <v>893539.5</v>
      </c>
      <c r="T840" s="267">
        <f t="shared" si="299"/>
        <v>0</v>
      </c>
      <c r="U840" s="267">
        <f t="shared" si="300"/>
        <v>2552970</v>
      </c>
      <c r="V840" s="267">
        <f t="shared" si="301"/>
        <v>0</v>
      </c>
      <c r="W840" s="267">
        <f t="shared" si="302"/>
        <v>0</v>
      </c>
      <c r="X840" s="267">
        <f t="shared" si="303"/>
        <v>0</v>
      </c>
      <c r="Y840" s="755">
        <f t="shared" si="304"/>
        <v>2552970</v>
      </c>
      <c r="Z840" s="268" t="s">
        <v>309</v>
      </c>
      <c r="AA840" s="268" t="s">
        <v>600</v>
      </c>
      <c r="AB840" s="268" t="s">
        <v>410</v>
      </c>
      <c r="AC840" s="257" t="s">
        <v>693</v>
      </c>
    </row>
    <row r="841" spans="1:29" ht="20.100000000000001" customHeight="1" x14ac:dyDescent="0.15">
      <c r="A841" s="783"/>
      <c r="B841" s="783"/>
      <c r="C841" s="783"/>
      <c r="D841" s="267"/>
      <c r="E841" s="267"/>
      <c r="F841" s="267"/>
      <c r="G841" s="280" t="s">
        <v>593</v>
      </c>
      <c r="H841" s="217">
        <f t="shared" si="305"/>
        <v>121200</v>
      </c>
      <c r="I841" s="218" t="s">
        <v>22</v>
      </c>
      <c r="J841" s="219">
        <v>12</v>
      </c>
      <c r="K841" s="218" t="s">
        <v>22</v>
      </c>
      <c r="L841" s="331">
        <v>1</v>
      </c>
      <c r="M841" s="278" t="s">
        <v>24</v>
      </c>
      <c r="N841" s="183">
        <v>1454400</v>
      </c>
      <c r="O841" s="267">
        <v>1026090</v>
      </c>
      <c r="P841" s="267">
        <f t="shared" si="295"/>
        <v>428310</v>
      </c>
      <c r="Q841" s="267">
        <f t="shared" si="296"/>
        <v>436320</v>
      </c>
      <c r="R841" s="267">
        <f t="shared" si="297"/>
        <v>509039.99999999994</v>
      </c>
      <c r="S841" s="267">
        <f t="shared" si="298"/>
        <v>509039.99999999994</v>
      </c>
      <c r="T841" s="267">
        <f t="shared" si="299"/>
        <v>0</v>
      </c>
      <c r="U841" s="267">
        <f t="shared" si="300"/>
        <v>1454400</v>
      </c>
      <c r="V841" s="267">
        <f t="shared" si="301"/>
        <v>0</v>
      </c>
      <c r="W841" s="267">
        <f t="shared" si="302"/>
        <v>0</v>
      </c>
      <c r="X841" s="267">
        <f t="shared" si="303"/>
        <v>0</v>
      </c>
      <c r="Y841" s="755">
        <f t="shared" si="304"/>
        <v>1454400</v>
      </c>
      <c r="Z841" s="268" t="s">
        <v>309</v>
      </c>
      <c r="AA841" s="268" t="s">
        <v>600</v>
      </c>
      <c r="AB841" s="268" t="s">
        <v>410</v>
      </c>
      <c r="AC841" s="257" t="s">
        <v>693</v>
      </c>
    </row>
    <row r="842" spans="1:29" ht="20.100000000000001" customHeight="1" x14ac:dyDescent="0.15">
      <c r="A842" s="783"/>
      <c r="B842" s="783"/>
      <c r="C842" s="783"/>
      <c r="D842" s="267"/>
      <c r="E842" s="267"/>
      <c r="F842" s="267"/>
      <c r="G842" s="280" t="s">
        <v>535</v>
      </c>
      <c r="H842" s="217">
        <f t="shared" si="305"/>
        <v>113800</v>
      </c>
      <c r="I842" s="218" t="s">
        <v>22</v>
      </c>
      <c r="J842" s="219">
        <v>12</v>
      </c>
      <c r="K842" s="218" t="s">
        <v>22</v>
      </c>
      <c r="L842" s="331">
        <v>1</v>
      </c>
      <c r="M842" s="278" t="s">
        <v>24</v>
      </c>
      <c r="N842" s="183">
        <v>1365540</v>
      </c>
      <c r="O842" s="267">
        <v>951090</v>
      </c>
      <c r="P842" s="267">
        <f t="shared" si="295"/>
        <v>414450</v>
      </c>
      <c r="Q842" s="267">
        <f t="shared" si="296"/>
        <v>409662</v>
      </c>
      <c r="R842" s="267">
        <f t="shared" si="297"/>
        <v>477938.99999999994</v>
      </c>
      <c r="S842" s="267">
        <f t="shared" si="298"/>
        <v>477938.99999999994</v>
      </c>
      <c r="T842" s="267">
        <f t="shared" si="299"/>
        <v>0</v>
      </c>
      <c r="U842" s="267">
        <f t="shared" si="300"/>
        <v>1365540</v>
      </c>
      <c r="V842" s="267">
        <f t="shared" si="301"/>
        <v>0</v>
      </c>
      <c r="W842" s="267">
        <f t="shared" si="302"/>
        <v>0</v>
      </c>
      <c r="X842" s="267">
        <f t="shared" si="303"/>
        <v>0</v>
      </c>
      <c r="Y842" s="755">
        <f t="shared" si="304"/>
        <v>1365540</v>
      </c>
      <c r="Z842" s="268" t="s">
        <v>309</v>
      </c>
      <c r="AA842" s="268" t="s">
        <v>600</v>
      </c>
      <c r="AB842" s="268" t="s">
        <v>410</v>
      </c>
      <c r="AC842" s="257" t="s">
        <v>693</v>
      </c>
    </row>
    <row r="843" spans="1:29" ht="20.100000000000001" customHeight="1" x14ac:dyDescent="0.15">
      <c r="A843" s="783"/>
      <c r="B843" s="783"/>
      <c r="C843" s="783"/>
      <c r="D843" s="267"/>
      <c r="E843" s="267"/>
      <c r="F843" s="267"/>
      <c r="G843" s="280" t="s">
        <v>535</v>
      </c>
      <c r="H843" s="217">
        <f t="shared" si="305"/>
        <v>107290</v>
      </c>
      <c r="I843" s="218" t="s">
        <v>22</v>
      </c>
      <c r="J843" s="219">
        <v>9</v>
      </c>
      <c r="K843" s="218" t="s">
        <v>22</v>
      </c>
      <c r="L843" s="331">
        <v>1</v>
      </c>
      <c r="M843" s="278" t="s">
        <v>24</v>
      </c>
      <c r="N843" s="183">
        <v>965530</v>
      </c>
      <c r="O843" s="267">
        <v>557560</v>
      </c>
      <c r="P843" s="267">
        <f t="shared" si="295"/>
        <v>407970</v>
      </c>
      <c r="Q843" s="267">
        <f t="shared" si="296"/>
        <v>289659</v>
      </c>
      <c r="R843" s="267">
        <f t="shared" si="297"/>
        <v>337935.5</v>
      </c>
      <c r="S843" s="267">
        <f t="shared" si="298"/>
        <v>337935.5</v>
      </c>
      <c r="T843" s="267">
        <f t="shared" si="299"/>
        <v>0</v>
      </c>
      <c r="U843" s="267">
        <f t="shared" si="300"/>
        <v>965530</v>
      </c>
      <c r="V843" s="267">
        <f t="shared" si="301"/>
        <v>0</v>
      </c>
      <c r="W843" s="267">
        <f t="shared" si="302"/>
        <v>0</v>
      </c>
      <c r="X843" s="267">
        <f t="shared" si="303"/>
        <v>0</v>
      </c>
      <c r="Y843" s="755">
        <f t="shared" si="304"/>
        <v>965530</v>
      </c>
      <c r="Z843" s="268" t="s">
        <v>309</v>
      </c>
      <c r="AA843" s="268" t="s">
        <v>600</v>
      </c>
      <c r="AB843" s="268" t="s">
        <v>410</v>
      </c>
      <c r="AC843" s="257" t="s">
        <v>693</v>
      </c>
    </row>
    <row r="844" spans="1:29" ht="20.100000000000001" customHeight="1" x14ac:dyDescent="0.15">
      <c r="A844" s="783"/>
      <c r="B844" s="783"/>
      <c r="C844" s="783"/>
      <c r="D844" s="267"/>
      <c r="E844" s="267"/>
      <c r="F844" s="267"/>
      <c r="G844" s="280" t="s">
        <v>535</v>
      </c>
      <c r="H844" s="217">
        <f t="shared" si="305"/>
        <v>124100</v>
      </c>
      <c r="I844" s="218" t="s">
        <v>22</v>
      </c>
      <c r="J844" s="219">
        <v>8</v>
      </c>
      <c r="K844" s="218" t="s">
        <v>22</v>
      </c>
      <c r="L844" s="331">
        <v>1</v>
      </c>
      <c r="M844" s="278" t="s">
        <v>24</v>
      </c>
      <c r="N844" s="183">
        <v>992730</v>
      </c>
      <c r="O844" s="267">
        <v>584760</v>
      </c>
      <c r="P844" s="267">
        <f t="shared" si="295"/>
        <v>407970</v>
      </c>
      <c r="Q844" s="267">
        <f t="shared" si="296"/>
        <v>297819</v>
      </c>
      <c r="R844" s="267">
        <f t="shared" si="297"/>
        <v>347455.5</v>
      </c>
      <c r="S844" s="267">
        <f t="shared" si="298"/>
        <v>347455.5</v>
      </c>
      <c r="T844" s="267">
        <f t="shared" si="299"/>
        <v>0</v>
      </c>
      <c r="U844" s="267">
        <f t="shared" si="300"/>
        <v>992730</v>
      </c>
      <c r="V844" s="267">
        <f t="shared" si="301"/>
        <v>0</v>
      </c>
      <c r="W844" s="267">
        <f t="shared" si="302"/>
        <v>0</v>
      </c>
      <c r="X844" s="267">
        <f t="shared" si="303"/>
        <v>0</v>
      </c>
      <c r="Y844" s="755">
        <f t="shared" si="304"/>
        <v>992730</v>
      </c>
      <c r="Z844" s="268" t="s">
        <v>309</v>
      </c>
      <c r="AA844" s="268" t="s">
        <v>600</v>
      </c>
      <c r="AB844" s="268" t="s">
        <v>410</v>
      </c>
      <c r="AC844" s="257" t="s">
        <v>693</v>
      </c>
    </row>
    <row r="845" spans="1:29" ht="20.100000000000001" customHeight="1" x14ac:dyDescent="0.15">
      <c r="A845" s="783"/>
      <c r="B845" s="783"/>
      <c r="C845" s="783"/>
      <c r="D845" s="267"/>
      <c r="E845" s="267"/>
      <c r="F845" s="267"/>
      <c r="G845" s="280" t="s">
        <v>720</v>
      </c>
      <c r="H845" s="217">
        <f t="shared" si="305"/>
        <v>130810</v>
      </c>
      <c r="I845" s="218" t="s">
        <v>22</v>
      </c>
      <c r="J845" s="219">
        <v>1</v>
      </c>
      <c r="K845" s="218" t="s">
        <v>22</v>
      </c>
      <c r="L845" s="331">
        <v>1</v>
      </c>
      <c r="M845" s="278" t="s">
        <v>24</v>
      </c>
      <c r="N845" s="183">
        <v>130810</v>
      </c>
      <c r="O845" s="267">
        <v>130810</v>
      </c>
      <c r="P845" s="267">
        <f t="shared" si="295"/>
        <v>0</v>
      </c>
      <c r="Q845" s="267">
        <f t="shared" si="296"/>
        <v>39243</v>
      </c>
      <c r="R845" s="267">
        <f t="shared" si="297"/>
        <v>45783.5</v>
      </c>
      <c r="S845" s="267">
        <f t="shared" si="298"/>
        <v>45783.5</v>
      </c>
      <c r="T845" s="267">
        <f t="shared" si="299"/>
        <v>0</v>
      </c>
      <c r="U845" s="267">
        <f t="shared" si="300"/>
        <v>130810</v>
      </c>
      <c r="V845" s="267">
        <f t="shared" si="301"/>
        <v>0</v>
      </c>
      <c r="W845" s="267">
        <f t="shared" si="302"/>
        <v>0</v>
      </c>
      <c r="X845" s="267">
        <f t="shared" si="303"/>
        <v>0</v>
      </c>
      <c r="Y845" s="755">
        <f t="shared" si="304"/>
        <v>130810</v>
      </c>
      <c r="Z845" s="268" t="s">
        <v>309</v>
      </c>
      <c r="AA845" s="268" t="s">
        <v>600</v>
      </c>
      <c r="AB845" s="268" t="s">
        <v>410</v>
      </c>
      <c r="AC845" s="257" t="s">
        <v>693</v>
      </c>
    </row>
    <row r="846" spans="1:29" ht="20.100000000000001" customHeight="1" x14ac:dyDescent="0.15">
      <c r="A846" s="783"/>
      <c r="B846" s="783"/>
      <c r="C846" s="783"/>
      <c r="D846" s="267"/>
      <c r="E846" s="267"/>
      <c r="F846" s="267"/>
      <c r="G846" s="345" t="s">
        <v>721</v>
      </c>
      <c r="H846" s="217">
        <v>1600370</v>
      </c>
      <c r="I846" s="218" t="s">
        <v>22</v>
      </c>
      <c r="J846" s="219">
        <v>1</v>
      </c>
      <c r="K846" s="218" t="s">
        <v>22</v>
      </c>
      <c r="L846" s="331">
        <v>1</v>
      </c>
      <c r="M846" s="278" t="s">
        <v>24</v>
      </c>
      <c r="N846" s="183">
        <f>SUM(H846*J846*L846)</f>
        <v>1600370</v>
      </c>
      <c r="O846" s="267">
        <v>1600370</v>
      </c>
      <c r="P846" s="267">
        <f t="shared" si="295"/>
        <v>0</v>
      </c>
      <c r="Q846" s="267">
        <f t="shared" si="296"/>
        <v>480111</v>
      </c>
      <c r="R846" s="267">
        <f t="shared" si="297"/>
        <v>560129.5</v>
      </c>
      <c r="S846" s="267">
        <f t="shared" si="298"/>
        <v>560129.5</v>
      </c>
      <c r="T846" s="267">
        <f t="shared" si="299"/>
        <v>0</v>
      </c>
      <c r="U846" s="267">
        <f t="shared" si="300"/>
        <v>1600370</v>
      </c>
      <c r="V846" s="267">
        <f t="shared" si="301"/>
        <v>0</v>
      </c>
      <c r="W846" s="267">
        <f t="shared" si="302"/>
        <v>0</v>
      </c>
      <c r="X846" s="267">
        <f t="shared" si="303"/>
        <v>0</v>
      </c>
      <c r="Y846" s="755">
        <f t="shared" si="304"/>
        <v>1600370</v>
      </c>
      <c r="Z846" s="268" t="s">
        <v>309</v>
      </c>
      <c r="AA846" s="268" t="s">
        <v>600</v>
      </c>
      <c r="AB846" s="268" t="s">
        <v>410</v>
      </c>
      <c r="AC846" s="257" t="s">
        <v>693</v>
      </c>
    </row>
    <row r="847" spans="1:29" ht="20.100000000000001" customHeight="1" x14ac:dyDescent="0.15">
      <c r="A847" s="783"/>
      <c r="B847" s="783"/>
      <c r="C847" s="783"/>
      <c r="D847" s="267"/>
      <c r="E847" s="267"/>
      <c r="F847" s="267"/>
      <c r="G847" s="625"/>
      <c r="H847" s="217">
        <v>2112970</v>
      </c>
      <c r="I847" s="218" t="s">
        <v>22</v>
      </c>
      <c r="J847" s="219">
        <v>1</v>
      </c>
      <c r="K847" s="218" t="s">
        <v>22</v>
      </c>
      <c r="L847" s="331">
        <v>1</v>
      </c>
      <c r="M847" s="278" t="s">
        <v>24</v>
      </c>
      <c r="N847" s="183">
        <f>SUM(H847*J847*L847)</f>
        <v>2112970</v>
      </c>
      <c r="O847" s="267">
        <v>2112970</v>
      </c>
      <c r="P847" s="267">
        <f t="shared" si="295"/>
        <v>0</v>
      </c>
      <c r="Q847" s="267">
        <f t="shared" si="296"/>
        <v>633891</v>
      </c>
      <c r="R847" s="267">
        <f t="shared" si="297"/>
        <v>739539.5</v>
      </c>
      <c r="S847" s="267">
        <f t="shared" si="298"/>
        <v>739539.5</v>
      </c>
      <c r="T847" s="267">
        <f t="shared" si="299"/>
        <v>0</v>
      </c>
      <c r="U847" s="267">
        <f t="shared" si="300"/>
        <v>2112970</v>
      </c>
      <c r="V847" s="267">
        <f t="shared" si="301"/>
        <v>0</v>
      </c>
      <c r="W847" s="267">
        <f t="shared" si="302"/>
        <v>0</v>
      </c>
      <c r="X847" s="267">
        <f t="shared" si="303"/>
        <v>0</v>
      </c>
      <c r="Y847" s="755">
        <f t="shared" si="304"/>
        <v>2112970</v>
      </c>
      <c r="Z847" s="268" t="s">
        <v>309</v>
      </c>
      <c r="AA847" s="268" t="s">
        <v>600</v>
      </c>
      <c r="AB847" s="268" t="s">
        <v>410</v>
      </c>
      <c r="AC847" s="257" t="s">
        <v>693</v>
      </c>
    </row>
    <row r="848" spans="1:29" ht="20.100000000000001" customHeight="1" x14ac:dyDescent="0.15">
      <c r="A848" s="783"/>
      <c r="B848" s="783"/>
      <c r="C848" s="783"/>
      <c r="D848" s="267"/>
      <c r="E848" s="267"/>
      <c r="F848" s="267"/>
      <c r="G848" s="345" t="s">
        <v>365</v>
      </c>
      <c r="H848" s="220"/>
      <c r="I848" s="218"/>
      <c r="J848" s="334"/>
      <c r="K848" s="344"/>
      <c r="L848" s="334"/>
      <c r="M848" s="220"/>
      <c r="N848" s="319"/>
      <c r="O848" s="267"/>
      <c r="P848" s="267"/>
      <c r="Q848" s="267"/>
      <c r="R848" s="267"/>
      <c r="S848" s="267"/>
      <c r="T848" s="267"/>
      <c r="U848" s="267"/>
      <c r="V848" s="267"/>
      <c r="W848" s="267"/>
      <c r="X848" s="267"/>
      <c r="Y848" s="755"/>
      <c r="Z848" s="268"/>
      <c r="AA848" s="268"/>
      <c r="AB848" s="268"/>
    </row>
    <row r="849" spans="1:29" ht="20.100000000000001" customHeight="1" x14ac:dyDescent="0.15">
      <c r="A849" s="783"/>
      <c r="B849" s="783"/>
      <c r="C849" s="783"/>
      <c r="D849" s="267"/>
      <c r="E849" s="267"/>
      <c r="F849" s="267"/>
      <c r="G849" s="280" t="s">
        <v>743</v>
      </c>
      <c r="H849" s="217">
        <v>250000</v>
      </c>
      <c r="I849" s="218" t="s">
        <v>22</v>
      </c>
      <c r="J849" s="219">
        <v>12</v>
      </c>
      <c r="K849" s="218" t="s">
        <v>22</v>
      </c>
      <c r="L849" s="331">
        <v>3</v>
      </c>
      <c r="M849" s="278" t="s">
        <v>24</v>
      </c>
      <c r="N849" s="183">
        <f t="shared" ref="N849:N859" si="306">SUM(H849*J849*L849)</f>
        <v>9000000</v>
      </c>
      <c r="O849" s="267">
        <v>7500000</v>
      </c>
      <c r="P849" s="267">
        <f t="shared" ref="P849:P859" si="307">N849-O849</f>
        <v>1500000</v>
      </c>
      <c r="Q849" s="267">
        <f t="shared" ref="Q849:Q859" si="308">IF(AA849="국비100%",N849*100%,IF(AA849="시도비100%",N849*0%,IF(AA849="시군구비100%",N849*0%,IF(AA849="국비30%, 시도비70%",N849*30%,IF(AA849="국비50%, 시도비50%",N849*50%,IF(AA849="시도비50%, 시군구비50%",N849*0%,IF(AA849="국비30%, 시도비35%, 시군구비35%",N849*30%)))))))</f>
        <v>0</v>
      </c>
      <c r="R849" s="267">
        <f t="shared" ref="R849:R859" si="309">IF(AA849="국비100%",N849*0%,IF(AA849="시도비100%",N849*100%,IF(AA849="시군구비100%",N849*0%,IF(AA849="국비30%, 시도비70%",N849*70%,IF(AA849="국비50%, 시도비50%",N849*50%,IF(AA849="시도비50%, 시군구비50%",N849*50%,IF(AA849="국비30%, 시도비35%, 시군구비35%",N849*35%)))))))</f>
        <v>4500000</v>
      </c>
      <c r="S849" s="267">
        <f t="shared" ref="S849:S859" si="310">IF(AA849="국비100%",N849*0%,IF(AA849="시도비100%",N849*0%,IF(AA849="시군구비100%",N849*100%,IF(AA849="국비30%, 시도비70%",N849*0%,IF(AA849="국비50%, 시도비50%",N849*0%,IF(AA849="시도비50%, 시군구비50%",N849*50%,IF(AA849="국비30%, 시도비35%, 시군구비35%",N849*35%)))))))</f>
        <v>4500000</v>
      </c>
      <c r="T849" s="267">
        <f t="shared" ref="T849:T859" si="311">IF(AA849="기타보조금",N849*100%,N849*0%)</f>
        <v>0</v>
      </c>
      <c r="U849" s="267">
        <f t="shared" ref="U849:U859" si="312">SUM(Q849:T849)</f>
        <v>9000000</v>
      </c>
      <c r="V849" s="267">
        <f t="shared" ref="V849:V859" si="313">IF(AA849="자부담",N849*100%,N849*0%)</f>
        <v>0</v>
      </c>
      <c r="W849" s="267">
        <f t="shared" ref="W849:W859" si="314">IF(AA849="후원금",N849*100%,N849*0%)</f>
        <v>0</v>
      </c>
      <c r="X849" s="267">
        <f t="shared" ref="X849:X859" si="315">IF(AA849="수익사업",N849*100%,N849*0%)</f>
        <v>0</v>
      </c>
      <c r="Y849" s="755">
        <f t="shared" ref="Y849:Y859" si="316">SUM(U849:X849)</f>
        <v>9000000</v>
      </c>
      <c r="Z849" s="268" t="s">
        <v>127</v>
      </c>
      <c r="AA849" s="268" t="s">
        <v>180</v>
      </c>
      <c r="AB849" s="268" t="s">
        <v>410</v>
      </c>
      <c r="AC849" s="257" t="s">
        <v>744</v>
      </c>
    </row>
    <row r="850" spans="1:29" ht="20.100000000000001" customHeight="1" x14ac:dyDescent="0.15">
      <c r="A850" s="783"/>
      <c r="B850" s="783"/>
      <c r="C850" s="783"/>
      <c r="D850" s="267"/>
      <c r="E850" s="267"/>
      <c r="F850" s="267"/>
      <c r="G850" s="280"/>
      <c r="H850" s="217">
        <v>250000</v>
      </c>
      <c r="I850" s="218" t="s">
        <v>22</v>
      </c>
      <c r="J850" s="219">
        <v>9</v>
      </c>
      <c r="K850" s="218" t="s">
        <v>22</v>
      </c>
      <c r="L850" s="331">
        <v>1</v>
      </c>
      <c r="M850" s="278" t="s">
        <v>24</v>
      </c>
      <c r="N850" s="183">
        <f t="shared" si="306"/>
        <v>2250000</v>
      </c>
      <c r="O850" s="267">
        <v>1750000</v>
      </c>
      <c r="P850" s="267">
        <f t="shared" si="307"/>
        <v>500000</v>
      </c>
      <c r="Q850" s="267">
        <f t="shared" si="308"/>
        <v>0</v>
      </c>
      <c r="R850" s="267">
        <f t="shared" si="309"/>
        <v>1125000</v>
      </c>
      <c r="S850" s="267">
        <f t="shared" si="310"/>
        <v>1125000</v>
      </c>
      <c r="T850" s="267">
        <f t="shared" si="311"/>
        <v>0</v>
      </c>
      <c r="U850" s="267">
        <f t="shared" si="312"/>
        <v>2250000</v>
      </c>
      <c r="V850" s="267">
        <f t="shared" si="313"/>
        <v>0</v>
      </c>
      <c r="W850" s="267">
        <f t="shared" si="314"/>
        <v>0</v>
      </c>
      <c r="X850" s="267">
        <f t="shared" si="315"/>
        <v>0</v>
      </c>
      <c r="Y850" s="755">
        <f t="shared" si="316"/>
        <v>2250000</v>
      </c>
      <c r="Z850" s="268" t="s">
        <v>127</v>
      </c>
      <c r="AA850" s="268" t="s">
        <v>180</v>
      </c>
      <c r="AB850" s="268" t="s">
        <v>410</v>
      </c>
      <c r="AC850" s="257" t="s">
        <v>744</v>
      </c>
    </row>
    <row r="851" spans="1:29" ht="20.100000000000001" customHeight="1" x14ac:dyDescent="0.15">
      <c r="A851" s="783"/>
      <c r="B851" s="783"/>
      <c r="C851" s="783"/>
      <c r="D851" s="267"/>
      <c r="E851" s="267"/>
      <c r="F851" s="267"/>
      <c r="G851" s="280"/>
      <c r="H851" s="217">
        <v>250000</v>
      </c>
      <c r="I851" s="218" t="s">
        <v>22</v>
      </c>
      <c r="J851" s="219">
        <v>8</v>
      </c>
      <c r="K851" s="218" t="s">
        <v>22</v>
      </c>
      <c r="L851" s="331">
        <v>1</v>
      </c>
      <c r="M851" s="278" t="s">
        <v>24</v>
      </c>
      <c r="N851" s="183">
        <f t="shared" si="306"/>
        <v>2000000</v>
      </c>
      <c r="O851" s="267">
        <v>1500000</v>
      </c>
      <c r="P851" s="267">
        <f t="shared" si="307"/>
        <v>500000</v>
      </c>
      <c r="Q851" s="267">
        <f t="shared" si="308"/>
        <v>0</v>
      </c>
      <c r="R851" s="267">
        <f t="shared" si="309"/>
        <v>1000000</v>
      </c>
      <c r="S851" s="267">
        <f t="shared" si="310"/>
        <v>1000000</v>
      </c>
      <c r="T851" s="267">
        <f t="shared" si="311"/>
        <v>0</v>
      </c>
      <c r="U851" s="267">
        <f t="shared" si="312"/>
        <v>2000000</v>
      </c>
      <c r="V851" s="267">
        <f t="shared" si="313"/>
        <v>0</v>
      </c>
      <c r="W851" s="267">
        <f t="shared" si="314"/>
        <v>0</v>
      </c>
      <c r="X851" s="267">
        <f t="shared" si="315"/>
        <v>0</v>
      </c>
      <c r="Y851" s="755">
        <f t="shared" si="316"/>
        <v>2000000</v>
      </c>
      <c r="Z851" s="268" t="s">
        <v>127</v>
      </c>
      <c r="AA851" s="268" t="s">
        <v>180</v>
      </c>
      <c r="AB851" s="268" t="s">
        <v>410</v>
      </c>
      <c r="AC851" s="257" t="s">
        <v>744</v>
      </c>
    </row>
    <row r="852" spans="1:29" ht="20.100000000000001" customHeight="1" x14ac:dyDescent="0.15">
      <c r="A852" s="783"/>
      <c r="B852" s="783"/>
      <c r="C852" s="783"/>
      <c r="D852" s="267"/>
      <c r="E852" s="267"/>
      <c r="F852" s="267"/>
      <c r="G852" s="280"/>
      <c r="H852" s="217">
        <v>290000</v>
      </c>
      <c r="I852" s="218" t="s">
        <v>22</v>
      </c>
      <c r="J852" s="219">
        <v>3</v>
      </c>
      <c r="K852" s="218" t="s">
        <v>22</v>
      </c>
      <c r="L852" s="331">
        <v>1</v>
      </c>
      <c r="M852" s="278" t="s">
        <v>24</v>
      </c>
      <c r="N852" s="183">
        <f t="shared" si="306"/>
        <v>870000</v>
      </c>
      <c r="O852" s="267">
        <v>870000</v>
      </c>
      <c r="P852" s="267">
        <f t="shared" si="307"/>
        <v>0</v>
      </c>
      <c r="Q852" s="267">
        <f t="shared" si="308"/>
        <v>0</v>
      </c>
      <c r="R852" s="267">
        <f t="shared" si="309"/>
        <v>435000</v>
      </c>
      <c r="S852" s="267">
        <f t="shared" si="310"/>
        <v>435000</v>
      </c>
      <c r="T852" s="267">
        <f t="shared" si="311"/>
        <v>0</v>
      </c>
      <c r="U852" s="267">
        <f t="shared" si="312"/>
        <v>870000</v>
      </c>
      <c r="V852" s="267">
        <f t="shared" si="313"/>
        <v>0</v>
      </c>
      <c r="W852" s="267">
        <f t="shared" si="314"/>
        <v>0</v>
      </c>
      <c r="X852" s="267">
        <f t="shared" si="315"/>
        <v>0</v>
      </c>
      <c r="Y852" s="755">
        <f t="shared" si="316"/>
        <v>870000</v>
      </c>
      <c r="Z852" s="268" t="s">
        <v>127</v>
      </c>
      <c r="AA852" s="268" t="s">
        <v>180</v>
      </c>
      <c r="AB852" s="268" t="s">
        <v>410</v>
      </c>
      <c r="AC852" s="257" t="s">
        <v>744</v>
      </c>
    </row>
    <row r="853" spans="1:29" ht="20.100000000000001" customHeight="1" x14ac:dyDescent="0.15">
      <c r="A853" s="783"/>
      <c r="B853" s="783"/>
      <c r="C853" s="783"/>
      <c r="D853" s="267"/>
      <c r="E853" s="267"/>
      <c r="F853" s="267"/>
      <c r="G853" s="280"/>
      <c r="H853" s="217">
        <v>19340</v>
      </c>
      <c r="I853" s="218" t="s">
        <v>22</v>
      </c>
      <c r="J853" s="219">
        <v>1</v>
      </c>
      <c r="K853" s="218" t="s">
        <v>22</v>
      </c>
      <c r="L853" s="331">
        <v>1</v>
      </c>
      <c r="M853" s="278" t="s">
        <v>24</v>
      </c>
      <c r="N853" s="183">
        <f t="shared" si="306"/>
        <v>19340</v>
      </c>
      <c r="O853" s="267">
        <v>19340</v>
      </c>
      <c r="P853" s="267">
        <f t="shared" si="307"/>
        <v>0</v>
      </c>
      <c r="Q853" s="267">
        <f t="shared" si="308"/>
        <v>0</v>
      </c>
      <c r="R853" s="267">
        <f t="shared" si="309"/>
        <v>9670</v>
      </c>
      <c r="S853" s="267">
        <f t="shared" si="310"/>
        <v>9670</v>
      </c>
      <c r="T853" s="267">
        <f t="shared" si="311"/>
        <v>0</v>
      </c>
      <c r="U853" s="267">
        <f t="shared" si="312"/>
        <v>19340</v>
      </c>
      <c r="V853" s="267">
        <f t="shared" si="313"/>
        <v>0</v>
      </c>
      <c r="W853" s="267">
        <f t="shared" si="314"/>
        <v>0</v>
      </c>
      <c r="X853" s="267">
        <f t="shared" si="315"/>
        <v>0</v>
      </c>
      <c r="Y853" s="755">
        <f t="shared" si="316"/>
        <v>19340</v>
      </c>
      <c r="Z853" s="268" t="s">
        <v>127</v>
      </c>
      <c r="AA853" s="268" t="s">
        <v>180</v>
      </c>
      <c r="AB853" s="268" t="s">
        <v>410</v>
      </c>
      <c r="AC853" s="257" t="s">
        <v>744</v>
      </c>
    </row>
    <row r="854" spans="1:29" ht="20.100000000000001" customHeight="1" x14ac:dyDescent="0.15">
      <c r="A854" s="783"/>
      <c r="B854" s="783"/>
      <c r="C854" s="783"/>
      <c r="D854" s="267"/>
      <c r="E854" s="267"/>
      <c r="F854" s="267"/>
      <c r="G854" s="280"/>
      <c r="H854" s="217">
        <v>290000</v>
      </c>
      <c r="I854" s="218" t="s">
        <v>22</v>
      </c>
      <c r="J854" s="219">
        <v>2</v>
      </c>
      <c r="K854" s="218" t="s">
        <v>22</v>
      </c>
      <c r="L854" s="331">
        <v>1</v>
      </c>
      <c r="M854" s="278" t="s">
        <v>24</v>
      </c>
      <c r="N854" s="183">
        <f t="shared" si="306"/>
        <v>580000</v>
      </c>
      <c r="O854" s="267">
        <v>580000</v>
      </c>
      <c r="P854" s="267">
        <f t="shared" si="307"/>
        <v>0</v>
      </c>
      <c r="Q854" s="267">
        <f t="shared" si="308"/>
        <v>0</v>
      </c>
      <c r="R854" s="267">
        <f t="shared" si="309"/>
        <v>290000</v>
      </c>
      <c r="S854" s="267">
        <f t="shared" si="310"/>
        <v>290000</v>
      </c>
      <c r="T854" s="267">
        <f t="shared" si="311"/>
        <v>0</v>
      </c>
      <c r="U854" s="267">
        <f t="shared" si="312"/>
        <v>580000</v>
      </c>
      <c r="V854" s="267">
        <f t="shared" si="313"/>
        <v>0</v>
      </c>
      <c r="W854" s="267">
        <f t="shared" si="314"/>
        <v>0</v>
      </c>
      <c r="X854" s="267">
        <f t="shared" si="315"/>
        <v>0</v>
      </c>
      <c r="Y854" s="755">
        <f t="shared" si="316"/>
        <v>580000</v>
      </c>
      <c r="Z854" s="268" t="s">
        <v>127</v>
      </c>
      <c r="AA854" s="268" t="s">
        <v>180</v>
      </c>
      <c r="AB854" s="268" t="s">
        <v>410</v>
      </c>
      <c r="AC854" s="257" t="s">
        <v>744</v>
      </c>
    </row>
    <row r="855" spans="1:29" ht="20.100000000000001" customHeight="1" x14ac:dyDescent="0.15">
      <c r="A855" s="783"/>
      <c r="B855" s="783"/>
      <c r="C855" s="783"/>
      <c r="D855" s="267"/>
      <c r="E855" s="267"/>
      <c r="F855" s="267"/>
      <c r="G855" s="280"/>
      <c r="H855" s="217">
        <v>46800</v>
      </c>
      <c r="I855" s="218" t="s">
        <v>22</v>
      </c>
      <c r="J855" s="219">
        <v>1</v>
      </c>
      <c r="K855" s="218" t="s">
        <v>22</v>
      </c>
      <c r="L855" s="331">
        <v>1</v>
      </c>
      <c r="M855" s="278" t="s">
        <v>24</v>
      </c>
      <c r="N855" s="183">
        <f t="shared" si="306"/>
        <v>46800</v>
      </c>
      <c r="O855" s="267">
        <v>46800</v>
      </c>
      <c r="P855" s="267">
        <f t="shared" si="307"/>
        <v>0</v>
      </c>
      <c r="Q855" s="267">
        <f t="shared" si="308"/>
        <v>0</v>
      </c>
      <c r="R855" s="267">
        <f t="shared" si="309"/>
        <v>23400</v>
      </c>
      <c r="S855" s="267">
        <f t="shared" si="310"/>
        <v>23400</v>
      </c>
      <c r="T855" s="267">
        <f t="shared" si="311"/>
        <v>0</v>
      </c>
      <c r="U855" s="267">
        <f t="shared" si="312"/>
        <v>46800</v>
      </c>
      <c r="V855" s="267">
        <f t="shared" si="313"/>
        <v>0</v>
      </c>
      <c r="W855" s="267">
        <f t="shared" si="314"/>
        <v>0</v>
      </c>
      <c r="X855" s="267">
        <f t="shared" si="315"/>
        <v>0</v>
      </c>
      <c r="Y855" s="755">
        <f t="shared" si="316"/>
        <v>46800</v>
      </c>
      <c r="Z855" s="268" t="s">
        <v>127</v>
      </c>
      <c r="AA855" s="268" t="s">
        <v>180</v>
      </c>
      <c r="AB855" s="268" t="s">
        <v>410</v>
      </c>
      <c r="AC855" s="257" t="s">
        <v>744</v>
      </c>
    </row>
    <row r="856" spans="1:29" ht="20.100000000000001" customHeight="1" x14ac:dyDescent="0.15">
      <c r="A856" s="783"/>
      <c r="B856" s="783"/>
      <c r="C856" s="783"/>
      <c r="D856" s="267"/>
      <c r="E856" s="267"/>
      <c r="F856" s="267"/>
      <c r="G856" s="280"/>
      <c r="H856" s="217">
        <v>212670</v>
      </c>
      <c r="I856" s="218" t="s">
        <v>22</v>
      </c>
      <c r="J856" s="219">
        <v>1</v>
      </c>
      <c r="K856" s="218" t="s">
        <v>22</v>
      </c>
      <c r="L856" s="331">
        <v>1</v>
      </c>
      <c r="M856" s="278" t="s">
        <v>24</v>
      </c>
      <c r="N856" s="183">
        <f t="shared" si="306"/>
        <v>212670</v>
      </c>
      <c r="O856" s="267">
        <v>212670</v>
      </c>
      <c r="P856" s="267">
        <f t="shared" si="307"/>
        <v>0</v>
      </c>
      <c r="Q856" s="267">
        <f t="shared" si="308"/>
        <v>0</v>
      </c>
      <c r="R856" s="267">
        <f t="shared" si="309"/>
        <v>106335</v>
      </c>
      <c r="S856" s="267">
        <f t="shared" si="310"/>
        <v>106335</v>
      </c>
      <c r="T856" s="267">
        <f t="shared" si="311"/>
        <v>0</v>
      </c>
      <c r="U856" s="267">
        <f t="shared" si="312"/>
        <v>212670</v>
      </c>
      <c r="V856" s="267">
        <f t="shared" si="313"/>
        <v>0</v>
      </c>
      <c r="W856" s="267">
        <f t="shared" si="314"/>
        <v>0</v>
      </c>
      <c r="X856" s="267">
        <f t="shared" si="315"/>
        <v>0</v>
      </c>
      <c r="Y856" s="755">
        <f t="shared" si="316"/>
        <v>212670</v>
      </c>
      <c r="Z856" s="268" t="s">
        <v>127</v>
      </c>
      <c r="AA856" s="268" t="s">
        <v>180</v>
      </c>
      <c r="AB856" s="268" t="s">
        <v>410</v>
      </c>
      <c r="AC856" s="257" t="s">
        <v>744</v>
      </c>
    </row>
    <row r="857" spans="1:29" ht="20.100000000000001" customHeight="1" x14ac:dyDescent="0.15">
      <c r="A857" s="783"/>
      <c r="B857" s="783"/>
      <c r="C857" s="783"/>
      <c r="D857" s="267"/>
      <c r="E857" s="267"/>
      <c r="F857" s="267"/>
      <c r="G857" s="280"/>
      <c r="H857" s="217">
        <v>216670</v>
      </c>
      <c r="I857" s="218" t="s">
        <v>22</v>
      </c>
      <c r="J857" s="219">
        <v>1</v>
      </c>
      <c r="K857" s="218" t="s">
        <v>22</v>
      </c>
      <c r="L857" s="331">
        <v>1</v>
      </c>
      <c r="M857" s="278" t="s">
        <v>24</v>
      </c>
      <c r="N857" s="183">
        <f t="shared" si="306"/>
        <v>216670</v>
      </c>
      <c r="O857" s="267">
        <v>216670</v>
      </c>
      <c r="P857" s="267">
        <f t="shared" si="307"/>
        <v>0</v>
      </c>
      <c r="Q857" s="267">
        <f t="shared" si="308"/>
        <v>0</v>
      </c>
      <c r="R857" s="267">
        <f t="shared" si="309"/>
        <v>108335</v>
      </c>
      <c r="S857" s="267">
        <f t="shared" si="310"/>
        <v>108335</v>
      </c>
      <c r="T857" s="267">
        <f t="shared" si="311"/>
        <v>0</v>
      </c>
      <c r="U857" s="267">
        <f t="shared" si="312"/>
        <v>216670</v>
      </c>
      <c r="V857" s="267">
        <f t="shared" si="313"/>
        <v>0</v>
      </c>
      <c r="W857" s="267">
        <f t="shared" si="314"/>
        <v>0</v>
      </c>
      <c r="X857" s="267">
        <f t="shared" si="315"/>
        <v>0</v>
      </c>
      <c r="Y857" s="755">
        <f t="shared" si="316"/>
        <v>216670</v>
      </c>
      <c r="Z857" s="268" t="s">
        <v>127</v>
      </c>
      <c r="AA857" s="268" t="s">
        <v>180</v>
      </c>
      <c r="AB857" s="268" t="s">
        <v>410</v>
      </c>
      <c r="AC857" s="257" t="s">
        <v>744</v>
      </c>
    </row>
    <row r="858" spans="1:29" ht="20.100000000000001" customHeight="1" x14ac:dyDescent="0.15">
      <c r="A858" s="783"/>
      <c r="B858" s="783"/>
      <c r="C858" s="783"/>
      <c r="D858" s="267"/>
      <c r="E858" s="267"/>
      <c r="F858" s="267"/>
      <c r="G858" s="280" t="s">
        <v>745</v>
      </c>
      <c r="H858" s="217">
        <v>62510</v>
      </c>
      <c r="I858" s="218" t="s">
        <v>22</v>
      </c>
      <c r="J858" s="219">
        <v>1</v>
      </c>
      <c r="K858" s="218" t="s">
        <v>22</v>
      </c>
      <c r="L858" s="331">
        <v>1</v>
      </c>
      <c r="M858" s="278" t="s">
        <v>24</v>
      </c>
      <c r="N858" s="183">
        <f t="shared" si="306"/>
        <v>62510</v>
      </c>
      <c r="O858" s="267">
        <v>62510</v>
      </c>
      <c r="P858" s="267">
        <f t="shared" si="307"/>
        <v>0</v>
      </c>
      <c r="Q858" s="267">
        <f t="shared" si="308"/>
        <v>0</v>
      </c>
      <c r="R858" s="267">
        <f t="shared" si="309"/>
        <v>31255</v>
      </c>
      <c r="S858" s="267">
        <f t="shared" si="310"/>
        <v>31255</v>
      </c>
      <c r="T858" s="267">
        <f t="shared" si="311"/>
        <v>0</v>
      </c>
      <c r="U858" s="267">
        <f t="shared" si="312"/>
        <v>62510</v>
      </c>
      <c r="V858" s="267">
        <f t="shared" si="313"/>
        <v>0</v>
      </c>
      <c r="W858" s="267">
        <f t="shared" si="314"/>
        <v>0</v>
      </c>
      <c r="X858" s="267">
        <f t="shared" si="315"/>
        <v>0</v>
      </c>
      <c r="Y858" s="755">
        <f t="shared" si="316"/>
        <v>62510</v>
      </c>
      <c r="Z858" s="268" t="s">
        <v>127</v>
      </c>
      <c r="AA858" s="268" t="s">
        <v>180</v>
      </c>
      <c r="AB858" s="268" t="s">
        <v>410</v>
      </c>
      <c r="AC858" s="257" t="s">
        <v>744</v>
      </c>
    </row>
    <row r="859" spans="1:29" ht="20.100000000000001" customHeight="1" x14ac:dyDescent="0.15">
      <c r="A859" s="783"/>
      <c r="B859" s="783"/>
      <c r="C859" s="783"/>
      <c r="D859" s="267"/>
      <c r="E859" s="267"/>
      <c r="F859" s="267"/>
      <c r="G859" s="280"/>
      <c r="H859" s="217">
        <v>250000</v>
      </c>
      <c r="I859" s="218" t="s">
        <v>22</v>
      </c>
      <c r="J859" s="219">
        <v>1</v>
      </c>
      <c r="K859" s="218" t="s">
        <v>22</v>
      </c>
      <c r="L859" s="331">
        <v>1</v>
      </c>
      <c r="M859" s="278" t="s">
        <v>24</v>
      </c>
      <c r="N859" s="183">
        <f t="shared" si="306"/>
        <v>250000</v>
      </c>
      <c r="O859" s="267">
        <v>250000</v>
      </c>
      <c r="P859" s="267">
        <f t="shared" si="307"/>
        <v>0</v>
      </c>
      <c r="Q859" s="267">
        <f t="shared" si="308"/>
        <v>0</v>
      </c>
      <c r="R859" s="267">
        <f t="shared" si="309"/>
        <v>125000</v>
      </c>
      <c r="S859" s="267">
        <f t="shared" si="310"/>
        <v>125000</v>
      </c>
      <c r="T859" s="267">
        <f t="shared" si="311"/>
        <v>0</v>
      </c>
      <c r="U859" s="267">
        <f t="shared" si="312"/>
        <v>250000</v>
      </c>
      <c r="V859" s="267">
        <f t="shared" si="313"/>
        <v>0</v>
      </c>
      <c r="W859" s="267">
        <f t="shared" si="314"/>
        <v>0</v>
      </c>
      <c r="X859" s="267">
        <f t="shared" si="315"/>
        <v>0</v>
      </c>
      <c r="Y859" s="755">
        <f t="shared" si="316"/>
        <v>250000</v>
      </c>
      <c r="Z859" s="268" t="s">
        <v>127</v>
      </c>
      <c r="AA859" s="268" t="s">
        <v>180</v>
      </c>
      <c r="AB859" s="268" t="s">
        <v>410</v>
      </c>
      <c r="AC859" s="257" t="s">
        <v>744</v>
      </c>
    </row>
    <row r="860" spans="1:29" ht="20.100000000000001" customHeight="1" x14ac:dyDescent="0.15">
      <c r="A860" s="783"/>
      <c r="B860" s="783"/>
      <c r="C860" s="783"/>
      <c r="D860" s="267"/>
      <c r="E860" s="267"/>
      <c r="F860" s="267"/>
      <c r="G860" s="345" t="s">
        <v>376</v>
      </c>
      <c r="H860" s="220"/>
      <c r="I860" s="218"/>
      <c r="J860" s="334"/>
      <c r="K860" s="344"/>
      <c r="L860" s="334"/>
      <c r="M860" s="220"/>
      <c r="N860" s="319"/>
      <c r="O860" s="267"/>
      <c r="P860" s="267"/>
      <c r="Q860" s="267"/>
      <c r="R860" s="267"/>
      <c r="S860" s="267"/>
      <c r="T860" s="267"/>
      <c r="U860" s="267"/>
      <c r="V860" s="267"/>
      <c r="W860" s="267"/>
      <c r="X860" s="267"/>
      <c r="Y860" s="755"/>
      <c r="Z860" s="268"/>
      <c r="AA860" s="268"/>
      <c r="AB860" s="268"/>
    </row>
    <row r="861" spans="1:29" ht="20.100000000000001" customHeight="1" x14ac:dyDescent="0.15">
      <c r="A861" s="783"/>
      <c r="B861" s="783"/>
      <c r="C861" s="783"/>
      <c r="D861" s="267"/>
      <c r="E861" s="267"/>
      <c r="F861" s="267"/>
      <c r="G861" s="273" t="s">
        <v>411</v>
      </c>
      <c r="H861" s="221">
        <v>40000</v>
      </c>
      <c r="I861" s="218" t="s">
        <v>22</v>
      </c>
      <c r="J861" s="662">
        <v>12</v>
      </c>
      <c r="K861" s="218" t="s">
        <v>22</v>
      </c>
      <c r="L861" s="661">
        <v>1</v>
      </c>
      <c r="M861" s="330" t="s">
        <v>24</v>
      </c>
      <c r="N861" s="270">
        <f>SUM(H861*J861*L861)</f>
        <v>480000</v>
      </c>
      <c r="O861" s="267">
        <v>400000</v>
      </c>
      <c r="P861" s="267">
        <f>N861-O861</f>
        <v>80000</v>
      </c>
      <c r="Q861" s="267"/>
      <c r="R861" s="267"/>
      <c r="S861" s="267"/>
      <c r="T861" s="267"/>
      <c r="U861" s="267">
        <f>SUM(Q861:T861)</f>
        <v>0</v>
      </c>
      <c r="V861" s="267">
        <f>IF(AA861="자부담",N861*100%,N861*0%)</f>
        <v>480000</v>
      </c>
      <c r="W861" s="267"/>
      <c r="X861" s="267"/>
      <c r="Y861" s="755">
        <f>SUM(U861:X861)</f>
        <v>480000</v>
      </c>
      <c r="Z861" s="268" t="s">
        <v>494</v>
      </c>
      <c r="AA861" s="268" t="s">
        <v>20</v>
      </c>
      <c r="AB861" s="268" t="s">
        <v>493</v>
      </c>
      <c r="AC861" s="262" t="s">
        <v>494</v>
      </c>
    </row>
    <row r="862" spans="1:29" ht="20.100000000000001" customHeight="1" x14ac:dyDescent="0.15">
      <c r="A862" s="783"/>
      <c r="B862" s="783"/>
      <c r="C862" s="783"/>
      <c r="D862" s="267"/>
      <c r="E862" s="267"/>
      <c r="F862" s="267"/>
      <c r="G862" s="345" t="s">
        <v>373</v>
      </c>
      <c r="H862" s="217">
        <f>ROUNDUP(N862/J862,-1)</f>
        <v>159991200</v>
      </c>
      <c r="I862" s="424" t="s">
        <v>22</v>
      </c>
      <c r="J862" s="425">
        <v>8.3333333333333301E-2</v>
      </c>
      <c r="K862" s="424"/>
      <c r="L862" s="334"/>
      <c r="M862" s="278" t="s">
        <v>24</v>
      </c>
      <c r="N862" s="342">
        <v>13332600</v>
      </c>
      <c r="O862" s="267">
        <v>11245310</v>
      </c>
      <c r="P862" s="267">
        <f>N862-O862</f>
        <v>2087290</v>
      </c>
      <c r="Q862" s="267">
        <f>IF(AA862="국비100%",N862*100%,IF(AA862="시도비100%",N862*0%,IF(AA862="시군구비100%",N862*0%,IF(AA862="국비30%, 시도비70%",N862*30%,IF(AA862="국비50%, 시도비50%",N862*50%,IF(AA862="시도비50%, 시군구비50%",N862*0%,IF(AA862="국비30%, 시도비35%, 시군구비35%",N862*30%)))))))</f>
        <v>3999780</v>
      </c>
      <c r="R862" s="267">
        <f>IF(AA862="국비100%",N862*0%,IF(AA862="시도비100%",N862*100%,IF(AA862="시군구비100%",N862*0%,IF(AA862="국비30%, 시도비70%",N862*70%,IF(AA862="국비50%, 시도비50%",N862*50%,IF(AA862="시도비50%, 시군구비50%",N862*50%,IF(AA862="국비30%, 시도비35%, 시군구비35%",N862*35%)))))))</f>
        <v>4666410</v>
      </c>
      <c r="S862" s="267">
        <f>IF(AA862="국비100%",N862*0%,IF(AA862="시도비100%",N862*0%,IF(AA862="시군구비100%",N862*100%,IF(AA862="국비30%, 시도비70%",N862*0%,IF(AA862="국비50%, 시도비50%",N862*0%,IF(AA862="시도비50%, 시군구비50%",N862*50%,IF(AA862="국비30%, 시도비35%, 시군구비35%",N862*35%)))))))</f>
        <v>4666410</v>
      </c>
      <c r="T862" s="267">
        <f>IF(AA862="기타보조금",N862*100%,N862*0%)</f>
        <v>0</v>
      </c>
      <c r="U862" s="267">
        <f>SUM(Q862:T862)</f>
        <v>13332600</v>
      </c>
      <c r="V862" s="267">
        <f>IF(AA862="자부담",N862*100%,N862*0%)</f>
        <v>0</v>
      </c>
      <c r="W862" s="267">
        <f>IF(AA862="후원금",N862*100%,N862*0%)</f>
        <v>0</v>
      </c>
      <c r="X862" s="267">
        <f>IF(AA862="수익사업",N862*100%,N862*0%)</f>
        <v>0</v>
      </c>
      <c r="Y862" s="755">
        <f>SUM(U862:X862)</f>
        <v>13332600</v>
      </c>
      <c r="Z862" s="268" t="s">
        <v>309</v>
      </c>
      <c r="AA862" s="268" t="s">
        <v>600</v>
      </c>
      <c r="AB862" s="268" t="s">
        <v>410</v>
      </c>
      <c r="AC862" s="257" t="s">
        <v>693</v>
      </c>
    </row>
    <row r="863" spans="1:29" ht="20.100000000000001" customHeight="1" x14ac:dyDescent="0.15">
      <c r="A863" s="783"/>
      <c r="B863" s="783"/>
      <c r="C863" s="783"/>
      <c r="D863" s="267"/>
      <c r="E863" s="267"/>
      <c r="F863" s="267"/>
      <c r="G863" s="345"/>
      <c r="H863" s="217">
        <v>480000</v>
      </c>
      <c r="I863" s="425" t="s">
        <v>22</v>
      </c>
      <c r="J863" s="425">
        <v>8.3333333333333301E-2</v>
      </c>
      <c r="K863" s="425"/>
      <c r="L863" s="334"/>
      <c r="M863" s="278" t="s">
        <v>24</v>
      </c>
      <c r="N863" s="183">
        <f>ROUNDUP(H863*J863,-1)</f>
        <v>40000</v>
      </c>
      <c r="O863" s="267"/>
      <c r="P863" s="267">
        <f>N863-O863</f>
        <v>40000</v>
      </c>
      <c r="Q863" s="267"/>
      <c r="R863" s="267"/>
      <c r="S863" s="267"/>
      <c r="T863" s="267"/>
      <c r="U863" s="267">
        <f>SUM(Q863:T863)</f>
        <v>0</v>
      </c>
      <c r="V863" s="267">
        <f>IF(AA863="자부담",N863*100%,N863*0%)</f>
        <v>40000</v>
      </c>
      <c r="W863" s="267"/>
      <c r="X863" s="267"/>
      <c r="Y863" s="755">
        <f>SUM(U863:X863)</f>
        <v>40000</v>
      </c>
      <c r="Z863" s="268" t="s">
        <v>494</v>
      </c>
      <c r="AA863" s="268" t="s">
        <v>20</v>
      </c>
      <c r="AB863" s="268" t="s">
        <v>493</v>
      </c>
      <c r="AC863" s="262" t="s">
        <v>494</v>
      </c>
    </row>
    <row r="864" spans="1:29" ht="20.100000000000001" customHeight="1" x14ac:dyDescent="0.15">
      <c r="A864" s="783"/>
      <c r="B864" s="783"/>
      <c r="C864" s="783"/>
      <c r="D864" s="267"/>
      <c r="E864" s="267"/>
      <c r="F864" s="267"/>
      <c r="G864" s="345" t="s">
        <v>362</v>
      </c>
      <c r="H864" s="217"/>
      <c r="I864" s="424"/>
      <c r="J864" s="425"/>
      <c r="K864" s="424"/>
      <c r="L864" s="334"/>
      <c r="M864" s="278"/>
      <c r="N864" s="342"/>
      <c r="O864" s="267"/>
      <c r="P864" s="267"/>
      <c r="Q864" s="267"/>
      <c r="R864" s="267"/>
      <c r="S864" s="267"/>
      <c r="T864" s="267"/>
      <c r="U864" s="267"/>
      <c r="V864" s="267"/>
      <c r="W864" s="267"/>
      <c r="X864" s="267"/>
      <c r="Y864" s="755"/>
      <c r="Z864" s="268" t="s">
        <v>309</v>
      </c>
      <c r="AA864" s="268" t="s">
        <v>600</v>
      </c>
      <c r="AB864" s="268" t="s">
        <v>410</v>
      </c>
      <c r="AC864" s="257" t="s">
        <v>693</v>
      </c>
    </row>
    <row r="865" spans="1:30" ht="20.100000000000001" customHeight="1" x14ac:dyDescent="0.15">
      <c r="A865" s="785"/>
      <c r="B865" s="785"/>
      <c r="C865" s="785"/>
      <c r="D865" s="320"/>
      <c r="E865" s="320"/>
      <c r="F865" s="320"/>
      <c r="G865" s="266" t="s">
        <v>705</v>
      </c>
      <c r="H865" s="570">
        <f>ROUNDUP(N865/J865,-1)</f>
        <v>153879310</v>
      </c>
      <c r="I865" s="582" t="s">
        <v>22</v>
      </c>
      <c r="J865" s="583">
        <v>3.4299999999999997E-2</v>
      </c>
      <c r="K865" s="584"/>
      <c r="L865" s="376"/>
      <c r="M865" s="367" t="s">
        <v>24</v>
      </c>
      <c r="N865" s="660">
        <v>5278060</v>
      </c>
      <c r="O865" s="320">
        <v>4824380</v>
      </c>
      <c r="P865" s="320">
        <f t="shared" ref="P865:P902" si="317">N865-O865</f>
        <v>453680</v>
      </c>
      <c r="Q865" s="320">
        <f>IF(AA865="국비100%",N865*100%,IF(AA865="시도비100%",N865*0%,IF(AA865="시군구비100%",N865*0%,IF(AA865="국비30%, 시도비70%",N865*30%,IF(AA865="국비50%, 시도비50%",N865*50%,IF(AA865="시도비50%, 시군구비50%",N865*0%,IF(AA865="국비30%, 시도비35%, 시군구비35%",N865*30%)))))))</f>
        <v>1583418</v>
      </c>
      <c r="R865" s="320">
        <f>IF(AA865="국비100%",N865*0%,IF(AA865="시도비100%",N865*100%,IF(AA865="시군구비100%",N865*0%,IF(AA865="국비30%, 시도비70%",N865*70%,IF(AA865="국비50%, 시도비50%",N865*50%,IF(AA865="시도비50%, 시군구비50%",N865*50%,IF(AA865="국비30%, 시도비35%, 시군구비35%",N865*35%)))))))</f>
        <v>1847320.9999999998</v>
      </c>
      <c r="S865" s="320">
        <f>IF(AA865="국비100%",N865*0%,IF(AA865="시도비100%",N865*0%,IF(AA865="시군구비100%",N865*100%,IF(AA865="국비30%, 시도비70%",N865*0%,IF(AA865="국비50%, 시도비50%",N865*0%,IF(AA865="시도비50%, 시군구비50%",N865*50%,IF(AA865="국비30%, 시도비35%, 시군구비35%",N865*35%)))))))</f>
        <v>1847320.9999999998</v>
      </c>
      <c r="T865" s="320">
        <f>IF(AA865="기타보조금",N865*100%,N865*0%)</f>
        <v>0</v>
      </c>
      <c r="U865" s="320">
        <f t="shared" ref="U865:U902" si="318">SUM(Q865:T865)</f>
        <v>5278060</v>
      </c>
      <c r="V865" s="320">
        <f t="shared" ref="V865:V902" si="319">IF(AA865="자부담",N865*100%,N865*0%)</f>
        <v>0</v>
      </c>
      <c r="W865" s="320">
        <f>IF(AA865="후원금",N865*100%,N865*0%)</f>
        <v>0</v>
      </c>
      <c r="X865" s="320">
        <f>IF(AA865="수익사업",N865*100%,N865*0%)</f>
        <v>0</v>
      </c>
      <c r="Y865" s="755">
        <f t="shared" ref="Y865:Y902" si="320">SUM(U865:X865)</f>
        <v>5278060</v>
      </c>
      <c r="Z865" s="268" t="s">
        <v>309</v>
      </c>
      <c r="AA865" s="268" t="s">
        <v>600</v>
      </c>
      <c r="AB865" s="268" t="s">
        <v>410</v>
      </c>
      <c r="AC865" s="257" t="s">
        <v>693</v>
      </c>
    </row>
    <row r="866" spans="1:30" ht="20.100000000000001" customHeight="1" x14ac:dyDescent="0.15">
      <c r="A866" s="784"/>
      <c r="B866" s="784"/>
      <c r="C866" s="784"/>
      <c r="D866" s="286"/>
      <c r="E866" s="286"/>
      <c r="F866" s="286"/>
      <c r="G866" s="285"/>
      <c r="H866" s="244">
        <v>480000</v>
      </c>
      <c r="I866" s="659" t="s">
        <v>22</v>
      </c>
      <c r="J866" s="373">
        <v>3.4299999999999997E-2</v>
      </c>
      <c r="K866" s="658"/>
      <c r="L866" s="371"/>
      <c r="M866" s="237" t="s">
        <v>24</v>
      </c>
      <c r="N866" s="238">
        <f>ROUNDDOWN(H866*J866,-1)</f>
        <v>16460</v>
      </c>
      <c r="O866" s="286"/>
      <c r="P866" s="286">
        <f t="shared" si="317"/>
        <v>16460</v>
      </c>
      <c r="Q866" s="286"/>
      <c r="R866" s="286"/>
      <c r="S866" s="286"/>
      <c r="T866" s="286"/>
      <c r="U866" s="286">
        <f t="shared" si="318"/>
        <v>0</v>
      </c>
      <c r="V866" s="286">
        <f t="shared" si="319"/>
        <v>16460</v>
      </c>
      <c r="W866" s="286"/>
      <c r="X866" s="286"/>
      <c r="Y866" s="755">
        <f t="shared" si="320"/>
        <v>16460</v>
      </c>
      <c r="Z866" s="268" t="s">
        <v>494</v>
      </c>
      <c r="AA866" s="268" t="s">
        <v>20</v>
      </c>
      <c r="AB866" s="268" t="s">
        <v>493</v>
      </c>
      <c r="AC866" s="262" t="s">
        <v>494</v>
      </c>
    </row>
    <row r="867" spans="1:30" ht="20.100000000000001" customHeight="1" x14ac:dyDescent="0.15">
      <c r="A867" s="783"/>
      <c r="B867" s="783"/>
      <c r="C867" s="783"/>
      <c r="D867" s="267"/>
      <c r="E867" s="267"/>
      <c r="F867" s="267"/>
      <c r="G867" s="273" t="s">
        <v>706</v>
      </c>
      <c r="H867" s="343">
        <f>ROUNDUP(N867/J867,-1)</f>
        <v>5638460</v>
      </c>
      <c r="I867" s="337" t="s">
        <v>22</v>
      </c>
      <c r="J867" s="338">
        <v>0.1152</v>
      </c>
      <c r="K867" s="335"/>
      <c r="L867" s="334"/>
      <c r="M867" s="278" t="s">
        <v>24</v>
      </c>
      <c r="N867" s="342">
        <v>649550</v>
      </c>
      <c r="O867" s="267">
        <v>556500</v>
      </c>
      <c r="P867" s="267">
        <f t="shared" si="317"/>
        <v>93050</v>
      </c>
      <c r="Q867" s="267">
        <f>IF(AA867="국비100%",N867*100%,IF(AA867="시도비100%",N867*0%,IF(AA867="시군구비100%",N867*0%,IF(AA867="국비30%, 시도비70%",N867*30%,IF(AA867="국비50%, 시도비50%",N867*50%,IF(AA867="시도비50%, 시군구비50%",N867*0%,IF(AA867="국비30%, 시도비35%, 시군구비35%",N867*30%)))))))</f>
        <v>194865</v>
      </c>
      <c r="R867" s="267">
        <f>IF(AA867="국비100%",N867*0%,IF(AA867="시도비100%",N867*100%,IF(AA867="시군구비100%",N867*0%,IF(AA867="국비30%, 시도비70%",N867*70%,IF(AA867="국비50%, 시도비50%",N867*50%,IF(AA867="시도비50%, 시군구비50%",N867*50%,IF(AA867="국비30%, 시도비35%, 시군구비35%",N867*35%)))))))</f>
        <v>227342.5</v>
      </c>
      <c r="S867" s="267">
        <f>IF(AA867="국비100%",N867*0%,IF(AA867="시도비100%",N867*0%,IF(AA867="시군구비100%",N867*100%,IF(AA867="국비30%, 시도비70%",N867*0%,IF(AA867="국비50%, 시도비50%",N867*0%,IF(AA867="시도비50%, 시군구비50%",N867*50%,IF(AA867="국비30%, 시도비35%, 시군구비35%",N867*35%)))))))</f>
        <v>227342.5</v>
      </c>
      <c r="T867" s="267">
        <f>IF(AA867="기타보조금",N867*100%,N867*0%)</f>
        <v>0</v>
      </c>
      <c r="U867" s="267">
        <f t="shared" si="318"/>
        <v>649550</v>
      </c>
      <c r="V867" s="267">
        <f t="shared" si="319"/>
        <v>0</v>
      </c>
      <c r="W867" s="267">
        <f>IF(AA867="후원금",N867*100%,N867*0%)</f>
        <v>0</v>
      </c>
      <c r="X867" s="267">
        <f>IF(AA867="수익사업",N867*100%,N867*0%)</f>
        <v>0</v>
      </c>
      <c r="Y867" s="755">
        <f t="shared" si="320"/>
        <v>649550</v>
      </c>
      <c r="Z867" s="268" t="s">
        <v>309</v>
      </c>
      <c r="AA867" s="268" t="s">
        <v>600</v>
      </c>
      <c r="AB867" s="268" t="s">
        <v>410</v>
      </c>
      <c r="AC867" s="257" t="s">
        <v>693</v>
      </c>
      <c r="AD867" s="347"/>
    </row>
    <row r="868" spans="1:30" ht="20.100000000000001" customHeight="1" x14ac:dyDescent="0.15">
      <c r="A868" s="783"/>
      <c r="B868" s="783"/>
      <c r="C868" s="783"/>
      <c r="D868" s="267"/>
      <c r="E868" s="267"/>
      <c r="F868" s="267"/>
      <c r="G868" s="273"/>
      <c r="H868" s="217">
        <v>16460</v>
      </c>
      <c r="I868" s="337" t="s">
        <v>22</v>
      </c>
      <c r="J868" s="338">
        <v>0.1152</v>
      </c>
      <c r="K868" s="335"/>
      <c r="L868" s="334"/>
      <c r="M868" s="278" t="s">
        <v>24</v>
      </c>
      <c r="N868" s="183">
        <f>ROUNDDOWN(H868*J868,-1)</f>
        <v>1890</v>
      </c>
      <c r="O868" s="267"/>
      <c r="P868" s="267">
        <f t="shared" si="317"/>
        <v>1890</v>
      </c>
      <c r="Q868" s="267"/>
      <c r="R868" s="267"/>
      <c r="S868" s="267"/>
      <c r="T868" s="267"/>
      <c r="U868" s="267">
        <f t="shared" si="318"/>
        <v>0</v>
      </c>
      <c r="V868" s="267">
        <f t="shared" si="319"/>
        <v>1890</v>
      </c>
      <c r="W868" s="267"/>
      <c r="X868" s="267"/>
      <c r="Y868" s="755">
        <f t="shared" si="320"/>
        <v>1890</v>
      </c>
      <c r="Z868" s="268" t="s">
        <v>494</v>
      </c>
      <c r="AA868" s="268" t="s">
        <v>20</v>
      </c>
      <c r="AB868" s="268" t="s">
        <v>493</v>
      </c>
      <c r="AC868" s="262" t="s">
        <v>494</v>
      </c>
      <c r="AD868" s="347"/>
    </row>
    <row r="869" spans="1:30" ht="20.100000000000001" customHeight="1" x14ac:dyDescent="0.15">
      <c r="A869" s="783"/>
      <c r="B869" s="783"/>
      <c r="C869" s="783"/>
      <c r="D869" s="267"/>
      <c r="E869" s="267"/>
      <c r="F869" s="267"/>
      <c r="G869" s="273" t="s">
        <v>707</v>
      </c>
      <c r="H869" s="343">
        <f>ROUNDUP(N869/J869,-1)</f>
        <v>138537560</v>
      </c>
      <c r="I869" s="340" t="s">
        <v>22</v>
      </c>
      <c r="J869" s="338">
        <v>4.4999999999999998E-2</v>
      </c>
      <c r="K869" s="339"/>
      <c r="L869" s="334"/>
      <c r="M869" s="278" t="s">
        <v>24</v>
      </c>
      <c r="N869" s="342">
        <v>6234190</v>
      </c>
      <c r="O869" s="267">
        <v>5362140</v>
      </c>
      <c r="P869" s="267">
        <f t="shared" si="317"/>
        <v>872050</v>
      </c>
      <c r="Q869" s="267">
        <f>IF(AA869="국비100%",N869*100%,IF(AA869="시도비100%",N869*0%,IF(AA869="시군구비100%",N869*0%,IF(AA869="국비30%, 시도비70%",N869*30%,IF(AA869="국비50%, 시도비50%",N869*50%,IF(AA869="시도비50%, 시군구비50%",N869*0%,IF(AA869="국비30%, 시도비35%, 시군구비35%",N869*30%)))))))</f>
        <v>1870257</v>
      </c>
      <c r="R869" s="267">
        <f>IF(AA869="국비100%",N869*0%,IF(AA869="시도비100%",N869*100%,IF(AA869="시군구비100%",N869*0%,IF(AA869="국비30%, 시도비70%",N869*70%,IF(AA869="국비50%, 시도비50%",N869*50%,IF(AA869="시도비50%, 시군구비50%",N869*50%,IF(AA869="국비30%, 시도비35%, 시군구비35%",N869*35%)))))))</f>
        <v>2181966.5</v>
      </c>
      <c r="S869" s="267">
        <f>IF(AA869="국비100%",N869*0%,IF(AA869="시도비100%",N869*0%,IF(AA869="시군구비100%",N869*100%,IF(AA869="국비30%, 시도비70%",N869*0%,IF(AA869="국비50%, 시도비50%",N869*0%,IF(AA869="시도비50%, 시군구비50%",N869*50%,IF(AA869="국비30%, 시도비35%, 시군구비35%",N869*35%)))))))</f>
        <v>2181966.5</v>
      </c>
      <c r="T869" s="267">
        <f>IF(AA869="기타보조금",N869*100%,N869*0%)</f>
        <v>0</v>
      </c>
      <c r="U869" s="267">
        <f t="shared" si="318"/>
        <v>6234190</v>
      </c>
      <c r="V869" s="267">
        <f t="shared" si="319"/>
        <v>0</v>
      </c>
      <c r="W869" s="267">
        <f>IF(AA869="후원금",N869*100%,N869*0%)</f>
        <v>0</v>
      </c>
      <c r="X869" s="267">
        <f>IF(AA869="수익사업",N869*100%,N869*0%)</f>
        <v>0</v>
      </c>
      <c r="Y869" s="755">
        <f t="shared" si="320"/>
        <v>6234190</v>
      </c>
      <c r="Z869" s="268" t="s">
        <v>309</v>
      </c>
      <c r="AA869" s="268" t="s">
        <v>600</v>
      </c>
      <c r="AB869" s="268" t="s">
        <v>410</v>
      </c>
      <c r="AC869" s="257" t="s">
        <v>693</v>
      </c>
    </row>
    <row r="870" spans="1:30" ht="20.100000000000001" customHeight="1" x14ac:dyDescent="0.15">
      <c r="A870" s="783"/>
      <c r="B870" s="783"/>
      <c r="C870" s="783"/>
      <c r="D870" s="267"/>
      <c r="E870" s="267"/>
      <c r="F870" s="267"/>
      <c r="G870" s="273"/>
      <c r="H870" s="217">
        <v>480000</v>
      </c>
      <c r="I870" s="340" t="s">
        <v>22</v>
      </c>
      <c r="J870" s="338">
        <v>4.4999999999999998E-2</v>
      </c>
      <c r="K870" s="339"/>
      <c r="L870" s="334"/>
      <c r="M870" s="278" t="s">
        <v>24</v>
      </c>
      <c r="N870" s="183">
        <f>ROUNDDOWN(H870*J870,-1)</f>
        <v>21600</v>
      </c>
      <c r="O870" s="267"/>
      <c r="P870" s="267">
        <f t="shared" si="317"/>
        <v>21600</v>
      </c>
      <c r="Q870" s="267"/>
      <c r="R870" s="267"/>
      <c r="S870" s="267"/>
      <c r="T870" s="267"/>
      <c r="U870" s="267">
        <f t="shared" si="318"/>
        <v>0</v>
      </c>
      <c r="V870" s="267">
        <f t="shared" si="319"/>
        <v>21600</v>
      </c>
      <c r="W870" s="267"/>
      <c r="X870" s="267"/>
      <c r="Y870" s="755">
        <f t="shared" si="320"/>
        <v>21600</v>
      </c>
      <c r="Z870" s="268" t="s">
        <v>494</v>
      </c>
      <c r="AA870" s="268" t="s">
        <v>20</v>
      </c>
      <c r="AB870" s="268" t="s">
        <v>493</v>
      </c>
      <c r="AC870" s="262" t="s">
        <v>494</v>
      </c>
    </row>
    <row r="871" spans="1:30" ht="20.100000000000001" customHeight="1" x14ac:dyDescent="0.15">
      <c r="A871" s="783"/>
      <c r="B871" s="783"/>
      <c r="C871" s="783"/>
      <c r="D871" s="267"/>
      <c r="E871" s="267"/>
      <c r="F871" s="267"/>
      <c r="G871" s="273" t="s">
        <v>708</v>
      </c>
      <c r="H871" s="343">
        <f>ROUNDUP(N871/J871,-1)</f>
        <v>142424850</v>
      </c>
      <c r="I871" s="337" t="s">
        <v>22</v>
      </c>
      <c r="J871" s="338">
        <v>1.6500000000000001E-2</v>
      </c>
      <c r="K871" s="335"/>
      <c r="L871" s="334"/>
      <c r="M871" s="278" t="s">
        <v>24</v>
      </c>
      <c r="N871" s="342">
        <v>2350010</v>
      </c>
      <c r="O871" s="267">
        <v>2054400</v>
      </c>
      <c r="P871" s="267">
        <f t="shared" si="317"/>
        <v>295610</v>
      </c>
      <c r="Q871" s="267">
        <f>IF(AA871="국비100%",N871*100%,IF(AA871="시도비100%",N871*0%,IF(AA871="시군구비100%",N871*0%,IF(AA871="국비30%, 시도비70%",N871*30%,IF(AA871="국비50%, 시도비50%",N871*50%,IF(AA871="시도비50%, 시군구비50%",N871*0%,IF(AA871="국비30%, 시도비35%, 시군구비35%",N871*30%)))))))</f>
        <v>705003</v>
      </c>
      <c r="R871" s="267">
        <f>IF(AA871="국비100%",N871*0%,IF(AA871="시도비100%",N871*100%,IF(AA871="시군구비100%",N871*0%,IF(AA871="국비30%, 시도비70%",N871*70%,IF(AA871="국비50%, 시도비50%",N871*50%,IF(AA871="시도비50%, 시군구비50%",N871*50%,IF(AA871="국비30%, 시도비35%, 시군구비35%",N871*35%)))))))</f>
        <v>822503.5</v>
      </c>
      <c r="S871" s="267">
        <f>IF(AA871="국비100%",N871*0%,IF(AA871="시도비100%",N871*0%,IF(AA871="시군구비100%",N871*100%,IF(AA871="국비30%, 시도비70%",N871*0%,IF(AA871="국비50%, 시도비50%",N871*0%,IF(AA871="시도비50%, 시군구비50%",N871*50%,IF(AA871="국비30%, 시도비35%, 시군구비35%",N871*35%)))))))</f>
        <v>822503.5</v>
      </c>
      <c r="T871" s="267">
        <f>IF(AA871="기타보조금",N871*100%,N871*0%)</f>
        <v>0</v>
      </c>
      <c r="U871" s="267">
        <f t="shared" si="318"/>
        <v>2350010</v>
      </c>
      <c r="V871" s="267">
        <f t="shared" si="319"/>
        <v>0</v>
      </c>
      <c r="W871" s="267">
        <f>IF(AA871="후원금",N871*100%,N871*0%)</f>
        <v>0</v>
      </c>
      <c r="X871" s="267">
        <f>IF(AA871="수익사업",N871*100%,N871*0%)</f>
        <v>0</v>
      </c>
      <c r="Y871" s="755">
        <f t="shared" si="320"/>
        <v>2350010</v>
      </c>
      <c r="Z871" s="268" t="s">
        <v>309</v>
      </c>
      <c r="AA871" s="268" t="s">
        <v>600</v>
      </c>
      <c r="AB871" s="268" t="s">
        <v>410</v>
      </c>
      <c r="AC871" s="257" t="s">
        <v>693</v>
      </c>
    </row>
    <row r="872" spans="1:30" ht="20.100000000000001" customHeight="1" x14ac:dyDescent="0.15">
      <c r="A872" s="783"/>
      <c r="B872" s="783"/>
      <c r="C872" s="783"/>
      <c r="D872" s="267"/>
      <c r="E872" s="267"/>
      <c r="F872" s="267"/>
      <c r="G872" s="273"/>
      <c r="H872" s="217">
        <v>480000</v>
      </c>
      <c r="I872" s="337" t="s">
        <v>22</v>
      </c>
      <c r="J872" s="338">
        <v>1.6500000000000001E-2</v>
      </c>
      <c r="K872" s="335"/>
      <c r="L872" s="334"/>
      <c r="M872" s="278" t="s">
        <v>24</v>
      </c>
      <c r="N872" s="183">
        <f>ROUNDDOWN(H872*J872,-1)</f>
        <v>7920</v>
      </c>
      <c r="O872" s="267"/>
      <c r="P872" s="267">
        <f t="shared" si="317"/>
        <v>7920</v>
      </c>
      <c r="Q872" s="267"/>
      <c r="R872" s="267"/>
      <c r="S872" s="267"/>
      <c r="T872" s="267"/>
      <c r="U872" s="267">
        <f t="shared" si="318"/>
        <v>0</v>
      </c>
      <c r="V872" s="267">
        <f t="shared" si="319"/>
        <v>7920</v>
      </c>
      <c r="W872" s="267"/>
      <c r="X872" s="267"/>
      <c r="Y872" s="755">
        <f t="shared" si="320"/>
        <v>7920</v>
      </c>
      <c r="Z872" s="268" t="s">
        <v>494</v>
      </c>
      <c r="AA872" s="268" t="s">
        <v>20</v>
      </c>
      <c r="AB872" s="268" t="s">
        <v>493</v>
      </c>
      <c r="AC872" s="262" t="s">
        <v>494</v>
      </c>
    </row>
    <row r="873" spans="1:30" ht="20.100000000000001" customHeight="1" x14ac:dyDescent="0.15">
      <c r="A873" s="783"/>
      <c r="B873" s="783"/>
      <c r="C873" s="783"/>
      <c r="D873" s="267"/>
      <c r="E873" s="267"/>
      <c r="F873" s="267"/>
      <c r="G873" s="273" t="s">
        <v>709</v>
      </c>
      <c r="H873" s="343">
        <f>ROUNDUP(N873/J873,-1)</f>
        <v>138228240</v>
      </c>
      <c r="I873" s="337" t="s">
        <v>22</v>
      </c>
      <c r="J873" s="336">
        <v>6.7300000000000007E-3</v>
      </c>
      <c r="K873" s="335"/>
      <c r="L873" s="334"/>
      <c r="M873" s="278" t="s">
        <v>24</v>
      </c>
      <c r="N873" s="342">
        <v>930276</v>
      </c>
      <c r="O873" s="267">
        <v>808190</v>
      </c>
      <c r="P873" s="267">
        <f t="shared" si="317"/>
        <v>122086</v>
      </c>
      <c r="Q873" s="267">
        <f>IF(AA873="국비100%",N873*100%,IF(AA873="시도비100%",N873*0%,IF(AA873="시군구비100%",N873*0%,IF(AA873="국비30%, 시도비70%",N873*30%,IF(AA873="국비50%, 시도비50%",N873*50%,IF(AA873="시도비50%, 시군구비50%",N873*0%,IF(AA873="국비30%, 시도비35%, 시군구비35%",N873*30%)))))))</f>
        <v>279082.8</v>
      </c>
      <c r="R873" s="267">
        <f>IF(AA873="국비100%",N873*0%,IF(AA873="시도비100%",N873*100%,IF(AA873="시군구비100%",N873*0%,IF(AA873="국비30%, 시도비70%",N873*70%,IF(AA873="국비50%, 시도비50%",N873*50%,IF(AA873="시도비50%, 시군구비50%",N873*50%,IF(AA873="국비30%, 시도비35%, 시군구비35%",N873*35%)))))))</f>
        <v>325596.59999999998</v>
      </c>
      <c r="S873" s="267">
        <f>IF(AA873="국비100%",N873*0%,IF(AA873="시도비100%",N873*0%,IF(AA873="시군구비100%",N873*100%,IF(AA873="국비30%, 시도비70%",N873*0%,IF(AA873="국비50%, 시도비50%",N873*0%,IF(AA873="시도비50%, 시군구비50%",N873*50%,IF(AA873="국비30%, 시도비35%, 시군구비35%",N873*35%)))))))</f>
        <v>325596.59999999998</v>
      </c>
      <c r="T873" s="267">
        <f>IF(AA873="기타보조금",N873*100%,N873*0%)</f>
        <v>0</v>
      </c>
      <c r="U873" s="267">
        <f t="shared" si="318"/>
        <v>930275.99999999988</v>
      </c>
      <c r="V873" s="267">
        <f t="shared" si="319"/>
        <v>0</v>
      </c>
      <c r="W873" s="267">
        <f>IF(AA873="후원금",N873*100%,N873*0%)</f>
        <v>0</v>
      </c>
      <c r="X873" s="267">
        <f>IF(AA873="수익사업",N873*100%,N873*0%)</f>
        <v>0</v>
      </c>
      <c r="Y873" s="755">
        <f t="shared" si="320"/>
        <v>930275.99999999988</v>
      </c>
      <c r="Z873" s="268" t="s">
        <v>309</v>
      </c>
      <c r="AA873" s="268" t="s">
        <v>600</v>
      </c>
      <c r="AB873" s="268" t="s">
        <v>410</v>
      </c>
      <c r="AC873" s="257" t="s">
        <v>693</v>
      </c>
    </row>
    <row r="874" spans="1:30" ht="20.100000000000001" customHeight="1" x14ac:dyDescent="0.15">
      <c r="A874" s="783"/>
      <c r="B874" s="783"/>
      <c r="C874" s="783"/>
      <c r="D874" s="267"/>
      <c r="E874" s="267"/>
      <c r="F874" s="267"/>
      <c r="G874" s="280"/>
      <c r="H874" s="217">
        <v>480000</v>
      </c>
      <c r="I874" s="337" t="s">
        <v>22</v>
      </c>
      <c r="J874" s="336">
        <v>6.7300000000000007E-3</v>
      </c>
      <c r="K874" s="335"/>
      <c r="L874" s="334"/>
      <c r="M874" s="278" t="s">
        <v>24</v>
      </c>
      <c r="N874" s="183">
        <f>ROUNDDOWN(H874*J874,-1)</f>
        <v>3230</v>
      </c>
      <c r="O874" s="267"/>
      <c r="P874" s="267">
        <f t="shared" si="317"/>
        <v>3230</v>
      </c>
      <c r="Q874" s="267"/>
      <c r="R874" s="267"/>
      <c r="S874" s="267"/>
      <c r="T874" s="267"/>
      <c r="U874" s="267">
        <f t="shared" si="318"/>
        <v>0</v>
      </c>
      <c r="V874" s="267">
        <f t="shared" si="319"/>
        <v>3230</v>
      </c>
      <c r="W874" s="267"/>
      <c r="X874" s="267"/>
      <c r="Y874" s="755">
        <f t="shared" si="320"/>
        <v>3230</v>
      </c>
      <c r="Z874" s="268" t="s">
        <v>494</v>
      </c>
      <c r="AA874" s="268" t="s">
        <v>20</v>
      </c>
      <c r="AB874" s="268" t="s">
        <v>493</v>
      </c>
      <c r="AC874" s="262" t="s">
        <v>494</v>
      </c>
    </row>
    <row r="875" spans="1:30" ht="20.100000000000001" customHeight="1" x14ac:dyDescent="0.15">
      <c r="A875" s="783"/>
      <c r="B875" s="783"/>
      <c r="C875" s="783"/>
      <c r="D875" s="267"/>
      <c r="E875" s="267"/>
      <c r="F875" s="267"/>
      <c r="G875" s="280" t="s">
        <v>746</v>
      </c>
      <c r="H875" s="657">
        <v>27500</v>
      </c>
      <c r="I875" s="655" t="s">
        <v>22</v>
      </c>
      <c r="J875" s="656">
        <v>3</v>
      </c>
      <c r="K875" s="655" t="s">
        <v>22</v>
      </c>
      <c r="L875" s="654">
        <v>1</v>
      </c>
      <c r="M875" s="653" t="s">
        <v>24</v>
      </c>
      <c r="N875" s="319">
        <f>SUM(H875*J875*L875)</f>
        <v>82500</v>
      </c>
      <c r="O875" s="267">
        <v>82500</v>
      </c>
      <c r="P875" s="267">
        <f t="shared" si="317"/>
        <v>0</v>
      </c>
      <c r="Q875" s="267">
        <f t="shared" ref="Q875:Q902" si="321">IF(AA875="국비100%",N875*100%,IF(AA875="시도비100%",N875*0%,IF(AA875="시군구비100%",N875*0%,IF(AA875="국비30%, 시도비70%",N875*30%,IF(AA875="국비50%, 시도비50%",N875*50%,IF(AA875="시도비50%, 시군구비50%",N875*0%,IF(AA875="국비30%, 시도비35%, 시군구비35%",N875*30%)))))))</f>
        <v>0</v>
      </c>
      <c r="R875" s="267">
        <f t="shared" ref="R875:R902" si="322">IF(AA875="국비100%",N875*0%,IF(AA875="시도비100%",N875*100%,IF(AA875="시군구비100%",N875*0%,IF(AA875="국비30%, 시도비70%",N875*70%,IF(AA875="국비50%, 시도비50%",N875*50%,IF(AA875="시도비50%, 시군구비50%",N875*50%,IF(AA875="국비30%, 시도비35%, 시군구비35%",N875*35%)))))))</f>
        <v>82500</v>
      </c>
      <c r="S875" s="267">
        <f t="shared" ref="S875:S902" si="323">IF(AA875="국비100%",N875*0%,IF(AA875="시도비100%",N875*0%,IF(AA875="시군구비100%",N875*100%,IF(AA875="국비30%, 시도비70%",N875*0%,IF(AA875="국비50%, 시도비50%",N875*0%,IF(AA875="시도비50%, 시군구비50%",N875*50%,IF(AA875="국비30%, 시도비35%, 시군구비35%",N875*35%)))))))</f>
        <v>0</v>
      </c>
      <c r="T875" s="267">
        <f t="shared" ref="T875:T902" si="324">IF(AA875="기타보조금",N875*100%,N875*0%)</f>
        <v>0</v>
      </c>
      <c r="U875" s="267">
        <f t="shared" si="318"/>
        <v>82500</v>
      </c>
      <c r="V875" s="267">
        <f t="shared" si="319"/>
        <v>0</v>
      </c>
      <c r="W875" s="267">
        <f t="shared" ref="W875:W902" si="325">IF(AA875="후원금",N875*100%,N875*0%)</f>
        <v>0</v>
      </c>
      <c r="X875" s="267">
        <f t="shared" ref="X875:X902" si="326">IF(AA875="수익사업",N875*100%,N875*0%)</f>
        <v>0</v>
      </c>
      <c r="Y875" s="755">
        <f t="shared" si="320"/>
        <v>82500</v>
      </c>
      <c r="Z875" s="268" t="s">
        <v>672</v>
      </c>
      <c r="AA875" s="268" t="s">
        <v>412</v>
      </c>
      <c r="AB875" s="268" t="s">
        <v>410</v>
      </c>
      <c r="AC875" s="257" t="s">
        <v>673</v>
      </c>
    </row>
    <row r="876" spans="1:30" ht="20.100000000000001" customHeight="1" x14ac:dyDescent="0.15">
      <c r="A876" s="783"/>
      <c r="B876" s="783"/>
      <c r="C876" s="783"/>
      <c r="D876" s="267"/>
      <c r="E876" s="267"/>
      <c r="F876" s="267"/>
      <c r="G876" s="280"/>
      <c r="H876" s="657">
        <v>250000</v>
      </c>
      <c r="I876" s="655" t="s">
        <v>22</v>
      </c>
      <c r="J876" s="656">
        <v>1</v>
      </c>
      <c r="K876" s="655" t="s">
        <v>22</v>
      </c>
      <c r="L876" s="654">
        <v>4</v>
      </c>
      <c r="M876" s="653" t="s">
        <v>24</v>
      </c>
      <c r="N876" s="319">
        <f>SUM(H876*J876*L876)</f>
        <v>1000000</v>
      </c>
      <c r="O876" s="267">
        <v>1000000</v>
      </c>
      <c r="P876" s="267">
        <f t="shared" si="317"/>
        <v>0</v>
      </c>
      <c r="Q876" s="267">
        <f t="shared" si="321"/>
        <v>0</v>
      </c>
      <c r="R876" s="267">
        <f t="shared" si="322"/>
        <v>1000000</v>
      </c>
      <c r="S876" s="267">
        <f t="shared" si="323"/>
        <v>0</v>
      </c>
      <c r="T876" s="267">
        <f t="shared" si="324"/>
        <v>0</v>
      </c>
      <c r="U876" s="267">
        <f t="shared" si="318"/>
        <v>1000000</v>
      </c>
      <c r="V876" s="267">
        <f t="shared" si="319"/>
        <v>0</v>
      </c>
      <c r="W876" s="267">
        <f t="shared" si="325"/>
        <v>0</v>
      </c>
      <c r="X876" s="267">
        <f t="shared" si="326"/>
        <v>0</v>
      </c>
      <c r="Y876" s="755">
        <f t="shared" si="320"/>
        <v>1000000</v>
      </c>
      <c r="Z876" s="268" t="s">
        <v>672</v>
      </c>
      <c r="AA876" s="268" t="s">
        <v>412</v>
      </c>
      <c r="AB876" s="268" t="s">
        <v>410</v>
      </c>
      <c r="AC876" s="257" t="s">
        <v>673</v>
      </c>
    </row>
    <row r="877" spans="1:30" ht="20.100000000000001" customHeight="1" x14ac:dyDescent="0.15">
      <c r="A877" s="783"/>
      <c r="B877" s="783"/>
      <c r="C877" s="783"/>
      <c r="D877" s="267"/>
      <c r="E877" s="267"/>
      <c r="F877" s="267"/>
      <c r="G877" s="280"/>
      <c r="H877" s="657">
        <v>187500</v>
      </c>
      <c r="I877" s="655" t="s">
        <v>22</v>
      </c>
      <c r="J877" s="656">
        <v>1</v>
      </c>
      <c r="K877" s="655" t="s">
        <v>22</v>
      </c>
      <c r="L877" s="654">
        <v>1</v>
      </c>
      <c r="M877" s="653" t="s">
        <v>24</v>
      </c>
      <c r="N877" s="319">
        <f>SUM(H877*J877*L877)</f>
        <v>187500</v>
      </c>
      <c r="O877" s="267">
        <v>166670</v>
      </c>
      <c r="P877" s="267">
        <f t="shared" si="317"/>
        <v>20830</v>
      </c>
      <c r="Q877" s="267">
        <f t="shared" si="321"/>
        <v>0</v>
      </c>
      <c r="R877" s="267">
        <f t="shared" si="322"/>
        <v>187500</v>
      </c>
      <c r="S877" s="267">
        <f t="shared" si="323"/>
        <v>0</v>
      </c>
      <c r="T877" s="267">
        <f t="shared" si="324"/>
        <v>0</v>
      </c>
      <c r="U877" s="267">
        <f t="shared" si="318"/>
        <v>187500</v>
      </c>
      <c r="V877" s="267">
        <f t="shared" si="319"/>
        <v>0</v>
      </c>
      <c r="W877" s="267">
        <f t="shared" si="325"/>
        <v>0</v>
      </c>
      <c r="X877" s="267">
        <f t="shared" si="326"/>
        <v>0</v>
      </c>
      <c r="Y877" s="755">
        <f t="shared" si="320"/>
        <v>187500</v>
      </c>
      <c r="Z877" s="268" t="s">
        <v>672</v>
      </c>
      <c r="AA877" s="268" t="s">
        <v>412</v>
      </c>
      <c r="AB877" s="268" t="s">
        <v>410</v>
      </c>
      <c r="AC877" s="257" t="s">
        <v>673</v>
      </c>
    </row>
    <row r="878" spans="1:30" ht="20.100000000000001" customHeight="1" x14ac:dyDescent="0.15">
      <c r="A878" s="783"/>
      <c r="B878" s="783"/>
      <c r="C878" s="783"/>
      <c r="D878" s="267"/>
      <c r="E878" s="267"/>
      <c r="F878" s="267"/>
      <c r="G878" s="345" t="s">
        <v>78</v>
      </c>
      <c r="H878" s="217">
        <v>100000</v>
      </c>
      <c r="I878" s="218" t="s">
        <v>22</v>
      </c>
      <c r="J878" s="219">
        <v>12</v>
      </c>
      <c r="K878" s="218"/>
      <c r="L878" s="334"/>
      <c r="M878" s="220" t="s">
        <v>24</v>
      </c>
      <c r="N878" s="136">
        <f>SUM(H878*J878)</f>
        <v>1200000</v>
      </c>
      <c r="O878" s="267">
        <v>857200</v>
      </c>
      <c r="P878" s="267">
        <f t="shared" si="317"/>
        <v>342800</v>
      </c>
      <c r="Q878" s="267">
        <f t="shared" si="321"/>
        <v>360000</v>
      </c>
      <c r="R878" s="267">
        <f t="shared" si="322"/>
        <v>420000</v>
      </c>
      <c r="S878" s="267">
        <f t="shared" si="323"/>
        <v>420000</v>
      </c>
      <c r="T878" s="267">
        <f t="shared" si="324"/>
        <v>0</v>
      </c>
      <c r="U878" s="267">
        <f t="shared" si="318"/>
        <v>1200000</v>
      </c>
      <c r="V878" s="267">
        <f t="shared" si="319"/>
        <v>0</v>
      </c>
      <c r="W878" s="267">
        <f t="shared" si="325"/>
        <v>0</v>
      </c>
      <c r="X878" s="267">
        <f t="shared" si="326"/>
        <v>0</v>
      </c>
      <c r="Y878" s="755">
        <f t="shared" si="320"/>
        <v>1200000</v>
      </c>
      <c r="Z878" s="268" t="s">
        <v>309</v>
      </c>
      <c r="AA878" s="268" t="s">
        <v>600</v>
      </c>
      <c r="AB878" s="268" t="s">
        <v>410</v>
      </c>
      <c r="AC878" s="257" t="s">
        <v>693</v>
      </c>
    </row>
    <row r="879" spans="1:30" ht="20.100000000000001" customHeight="1" x14ac:dyDescent="0.15">
      <c r="A879" s="783"/>
      <c r="B879" s="783"/>
      <c r="C879" s="783"/>
      <c r="D879" s="267"/>
      <c r="E879" s="267"/>
      <c r="F879" s="267"/>
      <c r="G879" s="345" t="s">
        <v>722</v>
      </c>
      <c r="H879" s="217">
        <v>15000</v>
      </c>
      <c r="I879" s="218" t="s">
        <v>22</v>
      </c>
      <c r="J879" s="219">
        <v>3</v>
      </c>
      <c r="K879" s="218" t="s">
        <v>22</v>
      </c>
      <c r="L879" s="331">
        <v>1</v>
      </c>
      <c r="M879" s="278" t="s">
        <v>24</v>
      </c>
      <c r="N879" s="183">
        <f>SUM(H879*J879*L879)</f>
        <v>45000</v>
      </c>
      <c r="O879" s="267">
        <v>45000</v>
      </c>
      <c r="P879" s="267">
        <f t="shared" si="317"/>
        <v>0</v>
      </c>
      <c r="Q879" s="267">
        <f t="shared" si="321"/>
        <v>13500</v>
      </c>
      <c r="R879" s="267">
        <f t="shared" si="322"/>
        <v>15749.999999999998</v>
      </c>
      <c r="S879" s="267">
        <f t="shared" si="323"/>
        <v>15749.999999999998</v>
      </c>
      <c r="T879" s="267">
        <f t="shared" si="324"/>
        <v>0</v>
      </c>
      <c r="U879" s="267">
        <f t="shared" si="318"/>
        <v>45000</v>
      </c>
      <c r="V879" s="267">
        <f t="shared" si="319"/>
        <v>0</v>
      </c>
      <c r="W879" s="267">
        <f t="shared" si="325"/>
        <v>0</v>
      </c>
      <c r="X879" s="267">
        <f t="shared" si="326"/>
        <v>0</v>
      </c>
      <c r="Y879" s="755">
        <f t="shared" si="320"/>
        <v>45000</v>
      </c>
      <c r="Z879" s="268" t="s">
        <v>309</v>
      </c>
      <c r="AA879" s="268" t="s">
        <v>600</v>
      </c>
      <c r="AB879" s="268" t="s">
        <v>410</v>
      </c>
      <c r="AC879" s="257" t="s">
        <v>693</v>
      </c>
    </row>
    <row r="880" spans="1:30" ht="20.100000000000001" customHeight="1" x14ac:dyDescent="0.15">
      <c r="A880" s="783"/>
      <c r="B880" s="783"/>
      <c r="C880" s="783"/>
      <c r="D880" s="267"/>
      <c r="E880" s="267"/>
      <c r="F880" s="267"/>
      <c r="G880" s="345" t="s">
        <v>65</v>
      </c>
      <c r="H880" s="217"/>
      <c r="I880" s="218"/>
      <c r="J880" s="219"/>
      <c r="K880" s="218"/>
      <c r="L880" s="334"/>
      <c r="M880" s="220"/>
      <c r="N880" s="136"/>
      <c r="O880" s="267"/>
      <c r="P880" s="267">
        <f t="shared" si="317"/>
        <v>0</v>
      </c>
      <c r="Q880" s="267">
        <f t="shared" si="321"/>
        <v>0</v>
      </c>
      <c r="R880" s="267">
        <f t="shared" si="322"/>
        <v>0</v>
      </c>
      <c r="S880" s="267">
        <f t="shared" si="323"/>
        <v>0</v>
      </c>
      <c r="T880" s="267">
        <f t="shared" si="324"/>
        <v>0</v>
      </c>
      <c r="U880" s="267">
        <f t="shared" si="318"/>
        <v>0</v>
      </c>
      <c r="V880" s="267">
        <f t="shared" si="319"/>
        <v>0</v>
      </c>
      <c r="W880" s="267">
        <f t="shared" si="325"/>
        <v>0</v>
      </c>
      <c r="X880" s="267">
        <f t="shared" si="326"/>
        <v>0</v>
      </c>
      <c r="Y880" s="755">
        <f t="shared" si="320"/>
        <v>0</v>
      </c>
      <c r="Z880" s="268" t="s">
        <v>309</v>
      </c>
      <c r="AA880" s="268" t="s">
        <v>600</v>
      </c>
      <c r="AB880" s="268" t="s">
        <v>410</v>
      </c>
      <c r="AC880" s="257" t="s">
        <v>693</v>
      </c>
    </row>
    <row r="881" spans="1:30" ht="20.100000000000001" customHeight="1" x14ac:dyDescent="0.15">
      <c r="A881" s="783"/>
      <c r="B881" s="783"/>
      <c r="C881" s="783"/>
      <c r="D881" s="267"/>
      <c r="E881" s="267"/>
      <c r="F881" s="267"/>
      <c r="G881" s="273" t="s">
        <v>723</v>
      </c>
      <c r="H881" s="217">
        <v>1000000</v>
      </c>
      <c r="I881" s="218" t="s">
        <v>22</v>
      </c>
      <c r="J881" s="379">
        <v>1</v>
      </c>
      <c r="K881" s="218"/>
      <c r="L881" s="334"/>
      <c r="M881" s="220" t="s">
        <v>24</v>
      </c>
      <c r="N881" s="136">
        <f t="shared" ref="N881:N890" si="327">SUM(H881*J881)</f>
        <v>1000000</v>
      </c>
      <c r="O881" s="267">
        <v>0</v>
      </c>
      <c r="P881" s="267">
        <f t="shared" si="317"/>
        <v>1000000</v>
      </c>
      <c r="Q881" s="267">
        <f t="shared" si="321"/>
        <v>300000</v>
      </c>
      <c r="R881" s="267">
        <f t="shared" si="322"/>
        <v>350000</v>
      </c>
      <c r="S881" s="267">
        <f t="shared" si="323"/>
        <v>350000</v>
      </c>
      <c r="T881" s="267">
        <f t="shared" si="324"/>
        <v>0</v>
      </c>
      <c r="U881" s="267">
        <f t="shared" si="318"/>
        <v>1000000</v>
      </c>
      <c r="V881" s="267">
        <f t="shared" si="319"/>
        <v>0</v>
      </c>
      <c r="W881" s="267">
        <f t="shared" si="325"/>
        <v>0</v>
      </c>
      <c r="X881" s="267">
        <f t="shared" si="326"/>
        <v>0</v>
      </c>
      <c r="Y881" s="755">
        <f t="shared" si="320"/>
        <v>1000000</v>
      </c>
      <c r="Z881" s="268" t="s">
        <v>309</v>
      </c>
      <c r="AA881" s="268" t="s">
        <v>600</v>
      </c>
      <c r="AB881" s="268" t="s">
        <v>410</v>
      </c>
      <c r="AC881" s="257" t="s">
        <v>693</v>
      </c>
    </row>
    <row r="882" spans="1:30" ht="20.100000000000001" customHeight="1" x14ac:dyDescent="0.15">
      <c r="A882" s="783"/>
      <c r="B882" s="783"/>
      <c r="C882" s="783"/>
      <c r="D882" s="267"/>
      <c r="E882" s="267"/>
      <c r="F882" s="267"/>
      <c r="G882" s="273" t="s">
        <v>724</v>
      </c>
      <c r="H882" s="217">
        <v>100000</v>
      </c>
      <c r="I882" s="218" t="s">
        <v>22</v>
      </c>
      <c r="J882" s="379">
        <v>1</v>
      </c>
      <c r="K882" s="218"/>
      <c r="L882" s="334"/>
      <c r="M882" s="220" t="s">
        <v>24</v>
      </c>
      <c r="N882" s="136">
        <f t="shared" si="327"/>
        <v>100000</v>
      </c>
      <c r="O882" s="267">
        <v>3300</v>
      </c>
      <c r="P882" s="267">
        <f t="shared" si="317"/>
        <v>96700</v>
      </c>
      <c r="Q882" s="267">
        <f t="shared" si="321"/>
        <v>30000</v>
      </c>
      <c r="R882" s="267">
        <f t="shared" si="322"/>
        <v>35000</v>
      </c>
      <c r="S882" s="267">
        <f t="shared" si="323"/>
        <v>35000</v>
      </c>
      <c r="T882" s="267">
        <f t="shared" si="324"/>
        <v>0</v>
      </c>
      <c r="U882" s="267">
        <f t="shared" si="318"/>
        <v>100000</v>
      </c>
      <c r="V882" s="267">
        <f t="shared" si="319"/>
        <v>0</v>
      </c>
      <c r="W882" s="267">
        <f t="shared" si="325"/>
        <v>0</v>
      </c>
      <c r="X882" s="267">
        <f t="shared" si="326"/>
        <v>0</v>
      </c>
      <c r="Y882" s="755">
        <f t="shared" si="320"/>
        <v>100000</v>
      </c>
      <c r="Z882" s="268" t="s">
        <v>309</v>
      </c>
      <c r="AA882" s="268" t="s">
        <v>600</v>
      </c>
      <c r="AB882" s="268" t="s">
        <v>410</v>
      </c>
      <c r="AC882" s="257" t="s">
        <v>693</v>
      </c>
    </row>
    <row r="883" spans="1:30" ht="20.100000000000001" customHeight="1" x14ac:dyDescent="0.15">
      <c r="A883" s="783"/>
      <c r="B883" s="783"/>
      <c r="C883" s="783"/>
      <c r="D883" s="267"/>
      <c r="E883" s="267"/>
      <c r="F883" s="267"/>
      <c r="G883" s="273" t="s">
        <v>725</v>
      </c>
      <c r="H883" s="217">
        <v>300000</v>
      </c>
      <c r="I883" s="218" t="s">
        <v>22</v>
      </c>
      <c r="J883" s="219">
        <v>12</v>
      </c>
      <c r="K883" s="218"/>
      <c r="L883" s="334"/>
      <c r="M883" s="220" t="s">
        <v>24</v>
      </c>
      <c r="N883" s="136">
        <f t="shared" si="327"/>
        <v>3600000</v>
      </c>
      <c r="O883" s="267">
        <v>396300</v>
      </c>
      <c r="P883" s="267">
        <f t="shared" si="317"/>
        <v>3203700</v>
      </c>
      <c r="Q883" s="267">
        <f t="shared" si="321"/>
        <v>1080000</v>
      </c>
      <c r="R883" s="267">
        <f t="shared" si="322"/>
        <v>1260000</v>
      </c>
      <c r="S883" s="267">
        <f t="shared" si="323"/>
        <v>1260000</v>
      </c>
      <c r="T883" s="267">
        <f t="shared" si="324"/>
        <v>0</v>
      </c>
      <c r="U883" s="267">
        <f t="shared" si="318"/>
        <v>3600000</v>
      </c>
      <c r="V883" s="267">
        <f t="shared" si="319"/>
        <v>0</v>
      </c>
      <c r="W883" s="267">
        <f t="shared" si="325"/>
        <v>0</v>
      </c>
      <c r="X883" s="267">
        <f t="shared" si="326"/>
        <v>0</v>
      </c>
      <c r="Y883" s="755">
        <f t="shared" si="320"/>
        <v>3600000</v>
      </c>
      <c r="Z883" s="268" t="s">
        <v>309</v>
      </c>
      <c r="AA883" s="268" t="s">
        <v>600</v>
      </c>
      <c r="AB883" s="268" t="s">
        <v>410</v>
      </c>
      <c r="AC883" s="257" t="s">
        <v>693</v>
      </c>
    </row>
    <row r="884" spans="1:30" ht="20.100000000000001" customHeight="1" x14ac:dyDescent="0.15">
      <c r="A884" s="783"/>
      <c r="B884" s="783"/>
      <c r="C884" s="783"/>
      <c r="D884" s="267"/>
      <c r="E884" s="267"/>
      <c r="F884" s="267"/>
      <c r="G884" s="298" t="s">
        <v>726</v>
      </c>
      <c r="H884" s="343">
        <v>1179200</v>
      </c>
      <c r="I884" s="630" t="s">
        <v>22</v>
      </c>
      <c r="J884" s="652">
        <v>2</v>
      </c>
      <c r="K884" s="630"/>
      <c r="L884" s="629"/>
      <c r="M884" s="631" t="s">
        <v>24</v>
      </c>
      <c r="N884" s="651">
        <f t="shared" si="327"/>
        <v>2358400</v>
      </c>
      <c r="O884" s="267">
        <v>2358400</v>
      </c>
      <c r="P884" s="267">
        <f t="shared" si="317"/>
        <v>0</v>
      </c>
      <c r="Q884" s="267">
        <f t="shared" si="321"/>
        <v>707520</v>
      </c>
      <c r="R884" s="267">
        <f t="shared" si="322"/>
        <v>825440</v>
      </c>
      <c r="S884" s="267">
        <f t="shared" si="323"/>
        <v>825440</v>
      </c>
      <c r="T884" s="267">
        <f t="shared" si="324"/>
        <v>0</v>
      </c>
      <c r="U884" s="267">
        <f t="shared" si="318"/>
        <v>2358400</v>
      </c>
      <c r="V884" s="267">
        <f t="shared" si="319"/>
        <v>0</v>
      </c>
      <c r="W884" s="267">
        <f t="shared" si="325"/>
        <v>0</v>
      </c>
      <c r="X884" s="267">
        <f t="shared" si="326"/>
        <v>0</v>
      </c>
      <c r="Y884" s="755">
        <f t="shared" si="320"/>
        <v>2358400</v>
      </c>
      <c r="Z884" s="268" t="s">
        <v>309</v>
      </c>
      <c r="AA884" s="268" t="s">
        <v>600</v>
      </c>
      <c r="AB884" s="268" t="s">
        <v>410</v>
      </c>
      <c r="AC884" s="257" t="s">
        <v>693</v>
      </c>
    </row>
    <row r="885" spans="1:30" ht="20.100000000000001" customHeight="1" x14ac:dyDescent="0.15">
      <c r="A885" s="783"/>
      <c r="B885" s="783"/>
      <c r="C885" s="783"/>
      <c r="D885" s="267"/>
      <c r="E885" s="267"/>
      <c r="F885" s="267"/>
      <c r="G885" s="273" t="s">
        <v>727</v>
      </c>
      <c r="H885" s="217">
        <v>259000</v>
      </c>
      <c r="I885" s="218" t="s">
        <v>22</v>
      </c>
      <c r="J885" s="379">
        <v>1</v>
      </c>
      <c r="K885" s="218"/>
      <c r="L885" s="334"/>
      <c r="M885" s="220" t="s">
        <v>24</v>
      </c>
      <c r="N885" s="136">
        <f t="shared" si="327"/>
        <v>259000</v>
      </c>
      <c r="O885" s="267">
        <v>259000</v>
      </c>
      <c r="P885" s="267">
        <f t="shared" si="317"/>
        <v>0</v>
      </c>
      <c r="Q885" s="267">
        <f t="shared" si="321"/>
        <v>77700</v>
      </c>
      <c r="R885" s="267">
        <f t="shared" si="322"/>
        <v>90650</v>
      </c>
      <c r="S885" s="267">
        <f t="shared" si="323"/>
        <v>90650</v>
      </c>
      <c r="T885" s="267">
        <f t="shared" si="324"/>
        <v>0</v>
      </c>
      <c r="U885" s="267">
        <f t="shared" si="318"/>
        <v>259000</v>
      </c>
      <c r="V885" s="267">
        <f t="shared" si="319"/>
        <v>0</v>
      </c>
      <c r="W885" s="267">
        <f t="shared" si="325"/>
        <v>0</v>
      </c>
      <c r="X885" s="267">
        <f t="shared" si="326"/>
        <v>0</v>
      </c>
      <c r="Y885" s="755">
        <f t="shared" si="320"/>
        <v>259000</v>
      </c>
      <c r="Z885" s="268" t="s">
        <v>309</v>
      </c>
      <c r="AA885" s="268" t="s">
        <v>600</v>
      </c>
      <c r="AB885" s="268" t="s">
        <v>410</v>
      </c>
      <c r="AC885" s="257" t="s">
        <v>693</v>
      </c>
    </row>
    <row r="886" spans="1:30" ht="20.100000000000001" customHeight="1" x14ac:dyDescent="0.15">
      <c r="A886" s="783"/>
      <c r="B886" s="783"/>
      <c r="C886" s="783"/>
      <c r="D886" s="267"/>
      <c r="E886" s="267"/>
      <c r="F886" s="267"/>
      <c r="G886" s="273" t="s">
        <v>728</v>
      </c>
      <c r="H886" s="217">
        <v>150000</v>
      </c>
      <c r="I886" s="218" t="s">
        <v>22</v>
      </c>
      <c r="J886" s="379">
        <v>6</v>
      </c>
      <c r="K886" s="218"/>
      <c r="L886" s="334"/>
      <c r="M886" s="220" t="s">
        <v>24</v>
      </c>
      <c r="N886" s="136">
        <f t="shared" si="327"/>
        <v>900000</v>
      </c>
      <c r="O886" s="267">
        <v>275000</v>
      </c>
      <c r="P886" s="267">
        <f t="shared" si="317"/>
        <v>625000</v>
      </c>
      <c r="Q886" s="267">
        <f t="shared" si="321"/>
        <v>270000</v>
      </c>
      <c r="R886" s="267">
        <f t="shared" si="322"/>
        <v>315000</v>
      </c>
      <c r="S886" s="267">
        <f t="shared" si="323"/>
        <v>315000</v>
      </c>
      <c r="T886" s="267">
        <f t="shared" si="324"/>
        <v>0</v>
      </c>
      <c r="U886" s="267">
        <f t="shared" si="318"/>
        <v>900000</v>
      </c>
      <c r="V886" s="267">
        <f t="shared" si="319"/>
        <v>0</v>
      </c>
      <c r="W886" s="267">
        <f t="shared" si="325"/>
        <v>0</v>
      </c>
      <c r="X886" s="267">
        <f t="shared" si="326"/>
        <v>0</v>
      </c>
      <c r="Y886" s="755">
        <f t="shared" si="320"/>
        <v>900000</v>
      </c>
      <c r="Z886" s="268" t="s">
        <v>309</v>
      </c>
      <c r="AA886" s="268" t="s">
        <v>600</v>
      </c>
      <c r="AB886" s="268" t="s">
        <v>410</v>
      </c>
      <c r="AC886" s="257" t="s">
        <v>693</v>
      </c>
    </row>
    <row r="887" spans="1:30" ht="20.100000000000001" customHeight="1" x14ac:dyDescent="0.15">
      <c r="A887" s="783"/>
      <c r="B887" s="783"/>
      <c r="C887" s="783"/>
      <c r="D887" s="267"/>
      <c r="E887" s="267"/>
      <c r="F887" s="267"/>
      <c r="G887" s="345" t="s">
        <v>729</v>
      </c>
      <c r="H887" s="217">
        <v>100000</v>
      </c>
      <c r="I887" s="218" t="s">
        <v>22</v>
      </c>
      <c r="J887" s="219">
        <v>12</v>
      </c>
      <c r="K887" s="218"/>
      <c r="L887" s="334"/>
      <c r="M887" s="220" t="s">
        <v>24</v>
      </c>
      <c r="N887" s="136">
        <f t="shared" si="327"/>
        <v>1200000</v>
      </c>
      <c r="O887" s="267">
        <v>1000000</v>
      </c>
      <c r="P887" s="267">
        <f t="shared" si="317"/>
        <v>200000</v>
      </c>
      <c r="Q887" s="267">
        <f t="shared" si="321"/>
        <v>360000</v>
      </c>
      <c r="R887" s="267">
        <f t="shared" si="322"/>
        <v>420000</v>
      </c>
      <c r="S887" s="267">
        <f t="shared" si="323"/>
        <v>420000</v>
      </c>
      <c r="T887" s="267">
        <f t="shared" si="324"/>
        <v>0</v>
      </c>
      <c r="U887" s="267">
        <f t="shared" si="318"/>
        <v>1200000</v>
      </c>
      <c r="V887" s="267">
        <f t="shared" si="319"/>
        <v>0</v>
      </c>
      <c r="W887" s="267">
        <f t="shared" si="325"/>
        <v>0</v>
      </c>
      <c r="X887" s="267">
        <f t="shared" si="326"/>
        <v>0</v>
      </c>
      <c r="Y887" s="755">
        <f t="shared" si="320"/>
        <v>1200000</v>
      </c>
      <c r="Z887" s="268" t="s">
        <v>309</v>
      </c>
      <c r="AA887" s="268" t="s">
        <v>600</v>
      </c>
      <c r="AB887" s="268" t="s">
        <v>410</v>
      </c>
      <c r="AC887" s="257" t="s">
        <v>693</v>
      </c>
    </row>
    <row r="888" spans="1:30" ht="20.100000000000001" customHeight="1" x14ac:dyDescent="0.15">
      <c r="A888" s="783"/>
      <c r="B888" s="783"/>
      <c r="C888" s="783"/>
      <c r="D888" s="267"/>
      <c r="E888" s="267"/>
      <c r="F888" s="267"/>
      <c r="G888" s="273" t="s">
        <v>730</v>
      </c>
      <c r="H888" s="275">
        <v>5619334</v>
      </c>
      <c r="I888" s="218" t="s">
        <v>22</v>
      </c>
      <c r="J888" s="379">
        <v>1</v>
      </c>
      <c r="K888" s="218"/>
      <c r="L888" s="334"/>
      <c r="M888" s="220" t="s">
        <v>24</v>
      </c>
      <c r="N888" s="136">
        <f t="shared" si="327"/>
        <v>5619334</v>
      </c>
      <c r="O888" s="267">
        <v>0</v>
      </c>
      <c r="P888" s="267">
        <f t="shared" si="317"/>
        <v>5619334</v>
      </c>
      <c r="Q888" s="267">
        <f t="shared" si="321"/>
        <v>1685800.2</v>
      </c>
      <c r="R888" s="267">
        <f t="shared" si="322"/>
        <v>1966766.9</v>
      </c>
      <c r="S888" s="267">
        <f t="shared" si="323"/>
        <v>1966766.9</v>
      </c>
      <c r="T888" s="267">
        <f t="shared" si="324"/>
        <v>0</v>
      </c>
      <c r="U888" s="267">
        <f t="shared" si="318"/>
        <v>5619334</v>
      </c>
      <c r="V888" s="267">
        <f t="shared" si="319"/>
        <v>0</v>
      </c>
      <c r="W888" s="267">
        <f t="shared" si="325"/>
        <v>0</v>
      </c>
      <c r="X888" s="267">
        <f t="shared" si="326"/>
        <v>0</v>
      </c>
      <c r="Y888" s="755">
        <f t="shared" si="320"/>
        <v>5619334</v>
      </c>
      <c r="Z888" s="268" t="s">
        <v>309</v>
      </c>
      <c r="AA888" s="268" t="s">
        <v>600</v>
      </c>
      <c r="AB888" s="268" t="s">
        <v>410</v>
      </c>
      <c r="AC888" s="257" t="s">
        <v>693</v>
      </c>
      <c r="AD888" s="347"/>
    </row>
    <row r="889" spans="1:30" ht="20.100000000000001" customHeight="1" x14ac:dyDescent="0.15">
      <c r="A889" s="783"/>
      <c r="B889" s="783"/>
      <c r="C889" s="783"/>
      <c r="D889" s="267"/>
      <c r="E889" s="267"/>
      <c r="F889" s="267"/>
      <c r="G889" s="273" t="s">
        <v>731</v>
      </c>
      <c r="H889" s="217">
        <v>275000</v>
      </c>
      <c r="I889" s="218" t="s">
        <v>22</v>
      </c>
      <c r="J889" s="219">
        <v>12</v>
      </c>
      <c r="K889" s="218"/>
      <c r="L889" s="334"/>
      <c r="M889" s="220" t="s">
        <v>24</v>
      </c>
      <c r="N889" s="136">
        <f t="shared" si="327"/>
        <v>3300000</v>
      </c>
      <c r="O889" s="267">
        <v>3025000</v>
      </c>
      <c r="P889" s="267">
        <f t="shared" si="317"/>
        <v>275000</v>
      </c>
      <c r="Q889" s="267">
        <f t="shared" si="321"/>
        <v>990000</v>
      </c>
      <c r="R889" s="267">
        <f t="shared" si="322"/>
        <v>1155000</v>
      </c>
      <c r="S889" s="267">
        <f t="shared" si="323"/>
        <v>1155000</v>
      </c>
      <c r="T889" s="267">
        <f t="shared" si="324"/>
        <v>0</v>
      </c>
      <c r="U889" s="267">
        <f t="shared" si="318"/>
        <v>3300000</v>
      </c>
      <c r="V889" s="267">
        <f t="shared" si="319"/>
        <v>0</v>
      </c>
      <c r="W889" s="267">
        <f t="shared" si="325"/>
        <v>0</v>
      </c>
      <c r="X889" s="267">
        <f t="shared" si="326"/>
        <v>0</v>
      </c>
      <c r="Y889" s="755">
        <f t="shared" si="320"/>
        <v>3300000</v>
      </c>
      <c r="Z889" s="268" t="s">
        <v>309</v>
      </c>
      <c r="AA889" s="268" t="s">
        <v>600</v>
      </c>
      <c r="AB889" s="268" t="s">
        <v>410</v>
      </c>
      <c r="AC889" s="257" t="s">
        <v>693</v>
      </c>
      <c r="AD889" s="347"/>
    </row>
    <row r="890" spans="1:30" ht="20.100000000000001" customHeight="1" x14ac:dyDescent="0.15">
      <c r="A890" s="783"/>
      <c r="B890" s="783"/>
      <c r="C890" s="783"/>
      <c r="D890" s="267"/>
      <c r="E890" s="267"/>
      <c r="F890" s="267"/>
      <c r="G890" s="273"/>
      <c r="H890" s="217">
        <v>275000</v>
      </c>
      <c r="I890" s="218" t="s">
        <v>22</v>
      </c>
      <c r="J890" s="219">
        <v>1</v>
      </c>
      <c r="K890" s="218"/>
      <c r="L890" s="334"/>
      <c r="M890" s="220" t="s">
        <v>24</v>
      </c>
      <c r="N890" s="136">
        <f t="shared" si="327"/>
        <v>275000</v>
      </c>
      <c r="O890" s="267">
        <v>275000</v>
      </c>
      <c r="P890" s="267">
        <f t="shared" si="317"/>
        <v>0</v>
      </c>
      <c r="Q890" s="267">
        <f t="shared" si="321"/>
        <v>82500</v>
      </c>
      <c r="R890" s="267">
        <f t="shared" si="322"/>
        <v>96250</v>
      </c>
      <c r="S890" s="267">
        <f t="shared" si="323"/>
        <v>96250</v>
      </c>
      <c r="T890" s="267">
        <f t="shared" si="324"/>
        <v>0</v>
      </c>
      <c r="U890" s="267">
        <f t="shared" si="318"/>
        <v>275000</v>
      </c>
      <c r="V890" s="267">
        <f t="shared" si="319"/>
        <v>0</v>
      </c>
      <c r="W890" s="267">
        <f t="shared" si="325"/>
        <v>0</v>
      </c>
      <c r="X890" s="267">
        <f t="shared" si="326"/>
        <v>0</v>
      </c>
      <c r="Y890" s="755">
        <f t="shared" si="320"/>
        <v>275000</v>
      </c>
      <c r="Z890" s="268" t="s">
        <v>309</v>
      </c>
      <c r="AA890" s="268" t="s">
        <v>600</v>
      </c>
      <c r="AB890" s="268" t="s">
        <v>410</v>
      </c>
      <c r="AC890" s="257" t="s">
        <v>693</v>
      </c>
      <c r="AD890" s="347"/>
    </row>
    <row r="891" spans="1:30" ht="20.100000000000001" customHeight="1" x14ac:dyDescent="0.15">
      <c r="A891" s="783"/>
      <c r="B891" s="783"/>
      <c r="C891" s="783"/>
      <c r="D891" s="267"/>
      <c r="E891" s="267"/>
      <c r="F891" s="267"/>
      <c r="G891" s="345" t="s">
        <v>131</v>
      </c>
      <c r="H891" s="217"/>
      <c r="I891" s="218"/>
      <c r="J891" s="219"/>
      <c r="K891" s="218"/>
      <c r="L891" s="334"/>
      <c r="M891" s="220"/>
      <c r="N891" s="136"/>
      <c r="O891" s="267"/>
      <c r="P891" s="267">
        <f t="shared" si="317"/>
        <v>0</v>
      </c>
      <c r="Q891" s="267">
        <f t="shared" si="321"/>
        <v>0</v>
      </c>
      <c r="R891" s="267">
        <f t="shared" si="322"/>
        <v>0</v>
      </c>
      <c r="S891" s="267">
        <f t="shared" si="323"/>
        <v>0</v>
      </c>
      <c r="T891" s="267">
        <f t="shared" si="324"/>
        <v>0</v>
      </c>
      <c r="U891" s="267">
        <f t="shared" si="318"/>
        <v>0</v>
      </c>
      <c r="V891" s="267">
        <f t="shared" si="319"/>
        <v>0</v>
      </c>
      <c r="W891" s="267">
        <f t="shared" si="325"/>
        <v>0</v>
      </c>
      <c r="X891" s="267">
        <f t="shared" si="326"/>
        <v>0</v>
      </c>
      <c r="Y891" s="755">
        <f t="shared" si="320"/>
        <v>0</v>
      </c>
      <c r="Z891" s="268" t="s">
        <v>309</v>
      </c>
      <c r="AA891" s="268" t="s">
        <v>600</v>
      </c>
      <c r="AB891" s="268" t="s">
        <v>410</v>
      </c>
      <c r="AC891" s="257" t="s">
        <v>693</v>
      </c>
      <c r="AD891" s="347"/>
    </row>
    <row r="892" spans="1:30" ht="20.100000000000001" customHeight="1" x14ac:dyDescent="0.15">
      <c r="A892" s="783"/>
      <c r="B892" s="783"/>
      <c r="C892" s="783"/>
      <c r="D892" s="267"/>
      <c r="E892" s="267"/>
      <c r="F892" s="267"/>
      <c r="G892" s="345" t="s">
        <v>732</v>
      </c>
      <c r="H892" s="217">
        <v>50000</v>
      </c>
      <c r="I892" s="218" t="s">
        <v>22</v>
      </c>
      <c r="J892" s="219">
        <v>12</v>
      </c>
      <c r="K892" s="218"/>
      <c r="L892" s="334"/>
      <c r="M892" s="220" t="s">
        <v>24</v>
      </c>
      <c r="N892" s="183">
        <f>ROUNDDOWN(H892*J892,-1)</f>
        <v>600000</v>
      </c>
      <c r="O892" s="267">
        <v>199000</v>
      </c>
      <c r="P892" s="267">
        <f t="shared" si="317"/>
        <v>401000</v>
      </c>
      <c r="Q892" s="267">
        <f t="shared" si="321"/>
        <v>180000</v>
      </c>
      <c r="R892" s="267">
        <f t="shared" si="322"/>
        <v>210000</v>
      </c>
      <c r="S892" s="267">
        <f t="shared" si="323"/>
        <v>210000</v>
      </c>
      <c r="T892" s="267">
        <f t="shared" si="324"/>
        <v>0</v>
      </c>
      <c r="U892" s="267">
        <f t="shared" si="318"/>
        <v>600000</v>
      </c>
      <c r="V892" s="267">
        <f t="shared" si="319"/>
        <v>0</v>
      </c>
      <c r="W892" s="267">
        <f t="shared" si="325"/>
        <v>0</v>
      </c>
      <c r="X892" s="267">
        <f t="shared" si="326"/>
        <v>0</v>
      </c>
      <c r="Y892" s="755">
        <f t="shared" si="320"/>
        <v>600000</v>
      </c>
      <c r="Z892" s="268" t="s">
        <v>309</v>
      </c>
      <c r="AA892" s="268" t="s">
        <v>600</v>
      </c>
      <c r="AB892" s="268" t="s">
        <v>410</v>
      </c>
      <c r="AC892" s="257" t="s">
        <v>693</v>
      </c>
      <c r="AD892" s="347"/>
    </row>
    <row r="893" spans="1:30" ht="20.100000000000001" customHeight="1" x14ac:dyDescent="0.15">
      <c r="A893" s="783"/>
      <c r="B893" s="783"/>
      <c r="C893" s="783"/>
      <c r="D893" s="267"/>
      <c r="E893" s="267"/>
      <c r="F893" s="267"/>
      <c r="G893" s="345" t="s">
        <v>733</v>
      </c>
      <c r="H893" s="217">
        <v>239210</v>
      </c>
      <c r="I893" s="218" t="s">
        <v>22</v>
      </c>
      <c r="J893" s="219">
        <v>12</v>
      </c>
      <c r="K893" s="218"/>
      <c r="L893" s="334"/>
      <c r="M893" s="220" t="s">
        <v>24</v>
      </c>
      <c r="N893" s="136">
        <f>SUM(H893*J893)</f>
        <v>2870520</v>
      </c>
      <c r="O893" s="267">
        <v>2270520</v>
      </c>
      <c r="P893" s="267">
        <f t="shared" si="317"/>
        <v>600000</v>
      </c>
      <c r="Q893" s="267">
        <f t="shared" si="321"/>
        <v>861156</v>
      </c>
      <c r="R893" s="267">
        <f t="shared" si="322"/>
        <v>1004681.9999999999</v>
      </c>
      <c r="S893" s="267">
        <f t="shared" si="323"/>
        <v>1004681.9999999999</v>
      </c>
      <c r="T893" s="267">
        <f t="shared" si="324"/>
        <v>0</v>
      </c>
      <c r="U893" s="267">
        <f t="shared" si="318"/>
        <v>2870520</v>
      </c>
      <c r="V893" s="267">
        <f t="shared" si="319"/>
        <v>0</v>
      </c>
      <c r="W893" s="267">
        <f t="shared" si="325"/>
        <v>0</v>
      </c>
      <c r="X893" s="267">
        <f t="shared" si="326"/>
        <v>0</v>
      </c>
      <c r="Y893" s="755">
        <f t="shared" si="320"/>
        <v>2870520</v>
      </c>
      <c r="Z893" s="268" t="s">
        <v>309</v>
      </c>
      <c r="AA893" s="268" t="s">
        <v>600</v>
      </c>
      <c r="AB893" s="268" t="s">
        <v>410</v>
      </c>
      <c r="AC893" s="257" t="s">
        <v>693</v>
      </c>
      <c r="AD893" s="347"/>
    </row>
    <row r="894" spans="1:30" ht="20.100000000000001" customHeight="1" x14ac:dyDescent="0.15">
      <c r="A894" s="783"/>
      <c r="B894" s="783"/>
      <c r="C894" s="783"/>
      <c r="D894" s="267"/>
      <c r="E894" s="267"/>
      <c r="F894" s="267"/>
      <c r="G894" s="345" t="s">
        <v>734</v>
      </c>
      <c r="H894" s="217">
        <v>100000</v>
      </c>
      <c r="I894" s="218" t="s">
        <v>22</v>
      </c>
      <c r="J894" s="219">
        <v>12</v>
      </c>
      <c r="K894" s="218"/>
      <c r="L894" s="334"/>
      <c r="M894" s="220" t="s">
        <v>24</v>
      </c>
      <c r="N894" s="136">
        <f>SUM(H894*J894)</f>
        <v>1200000</v>
      </c>
      <c r="O894" s="267">
        <v>1000000</v>
      </c>
      <c r="P894" s="267">
        <f t="shared" si="317"/>
        <v>200000</v>
      </c>
      <c r="Q894" s="267">
        <f t="shared" si="321"/>
        <v>360000</v>
      </c>
      <c r="R894" s="267">
        <f t="shared" si="322"/>
        <v>420000</v>
      </c>
      <c r="S894" s="267">
        <f t="shared" si="323"/>
        <v>420000</v>
      </c>
      <c r="T894" s="267">
        <f t="shared" si="324"/>
        <v>0</v>
      </c>
      <c r="U894" s="267">
        <f t="shared" si="318"/>
        <v>1200000</v>
      </c>
      <c r="V894" s="267">
        <f t="shared" si="319"/>
        <v>0</v>
      </c>
      <c r="W894" s="267">
        <f t="shared" si="325"/>
        <v>0</v>
      </c>
      <c r="X894" s="267">
        <f t="shared" si="326"/>
        <v>0</v>
      </c>
      <c r="Y894" s="755">
        <f t="shared" si="320"/>
        <v>1200000</v>
      </c>
      <c r="Z894" s="268" t="s">
        <v>309</v>
      </c>
      <c r="AA894" s="268" t="s">
        <v>600</v>
      </c>
      <c r="AB894" s="268" t="s">
        <v>410</v>
      </c>
      <c r="AC894" s="257" t="s">
        <v>693</v>
      </c>
    </row>
    <row r="895" spans="1:30" ht="20.100000000000001" customHeight="1" x14ac:dyDescent="0.15">
      <c r="A895" s="783"/>
      <c r="B895" s="783"/>
      <c r="C895" s="783"/>
      <c r="D895" s="267"/>
      <c r="E895" s="267"/>
      <c r="F895" s="267"/>
      <c r="G895" s="345" t="s">
        <v>735</v>
      </c>
      <c r="H895" s="217">
        <v>334142</v>
      </c>
      <c r="I895" s="218" t="s">
        <v>22</v>
      </c>
      <c r="J895" s="219">
        <v>12</v>
      </c>
      <c r="K895" s="218"/>
      <c r="L895" s="334"/>
      <c r="M895" s="220" t="s">
        <v>24</v>
      </c>
      <c r="N895" s="183">
        <f>ROUNDDOWN(H895*J895,-1)</f>
        <v>4009700</v>
      </c>
      <c r="O895" s="267">
        <v>3109700</v>
      </c>
      <c r="P895" s="267">
        <f t="shared" si="317"/>
        <v>900000</v>
      </c>
      <c r="Q895" s="267">
        <f t="shared" si="321"/>
        <v>1202910</v>
      </c>
      <c r="R895" s="267">
        <f t="shared" si="322"/>
        <v>1403395</v>
      </c>
      <c r="S895" s="267">
        <f t="shared" si="323"/>
        <v>1403395</v>
      </c>
      <c r="T895" s="267">
        <f t="shared" si="324"/>
        <v>0</v>
      </c>
      <c r="U895" s="267">
        <f t="shared" si="318"/>
        <v>4009700</v>
      </c>
      <c r="V895" s="267">
        <f t="shared" si="319"/>
        <v>0</v>
      </c>
      <c r="W895" s="267">
        <f t="shared" si="325"/>
        <v>0</v>
      </c>
      <c r="X895" s="267">
        <f t="shared" si="326"/>
        <v>0</v>
      </c>
      <c r="Y895" s="755">
        <f t="shared" si="320"/>
        <v>4009700</v>
      </c>
      <c r="Z895" s="268" t="s">
        <v>309</v>
      </c>
      <c r="AA895" s="268" t="s">
        <v>600</v>
      </c>
      <c r="AB895" s="268" t="s">
        <v>410</v>
      </c>
      <c r="AC895" s="257" t="s">
        <v>693</v>
      </c>
    </row>
    <row r="896" spans="1:30" ht="20.100000000000001" customHeight="1" x14ac:dyDescent="0.15">
      <c r="A896" s="783"/>
      <c r="B896" s="783"/>
      <c r="C896" s="783"/>
      <c r="D896" s="267"/>
      <c r="E896" s="267"/>
      <c r="F896" s="267"/>
      <c r="G896" s="273" t="s">
        <v>736</v>
      </c>
      <c r="H896" s="217">
        <v>8000</v>
      </c>
      <c r="I896" s="218" t="s">
        <v>22</v>
      </c>
      <c r="J896" s="219">
        <v>12</v>
      </c>
      <c r="K896" s="218"/>
      <c r="L896" s="334"/>
      <c r="M896" s="220" t="s">
        <v>24</v>
      </c>
      <c r="N896" s="136">
        <f>SUM(H896*J896)</f>
        <v>96000</v>
      </c>
      <c r="O896" s="267">
        <v>76600</v>
      </c>
      <c r="P896" s="267">
        <f t="shared" si="317"/>
        <v>19400</v>
      </c>
      <c r="Q896" s="267">
        <f t="shared" si="321"/>
        <v>28800</v>
      </c>
      <c r="R896" s="267">
        <f t="shared" si="322"/>
        <v>33600</v>
      </c>
      <c r="S896" s="267">
        <f t="shared" si="323"/>
        <v>33600</v>
      </c>
      <c r="T896" s="267">
        <f t="shared" si="324"/>
        <v>0</v>
      </c>
      <c r="U896" s="267">
        <f t="shared" si="318"/>
        <v>96000</v>
      </c>
      <c r="V896" s="267">
        <f t="shared" si="319"/>
        <v>0</v>
      </c>
      <c r="W896" s="267">
        <f t="shared" si="325"/>
        <v>0</v>
      </c>
      <c r="X896" s="267">
        <f t="shared" si="326"/>
        <v>0</v>
      </c>
      <c r="Y896" s="755">
        <f t="shared" si="320"/>
        <v>96000</v>
      </c>
      <c r="Z896" s="268" t="s">
        <v>309</v>
      </c>
      <c r="AA896" s="268" t="s">
        <v>600</v>
      </c>
      <c r="AB896" s="268" t="s">
        <v>410</v>
      </c>
      <c r="AC896" s="257" t="s">
        <v>693</v>
      </c>
    </row>
    <row r="897" spans="1:29" ht="20.100000000000001" customHeight="1" x14ac:dyDescent="0.15">
      <c r="A897" s="785"/>
      <c r="B897" s="785"/>
      <c r="C897" s="785"/>
      <c r="D897" s="320"/>
      <c r="E897" s="320"/>
      <c r="F897" s="320"/>
      <c r="G897" s="540" t="s">
        <v>737</v>
      </c>
      <c r="H897" s="239">
        <v>70000</v>
      </c>
      <c r="I897" s="240" t="s">
        <v>22</v>
      </c>
      <c r="J897" s="241">
        <v>12</v>
      </c>
      <c r="K897" s="240"/>
      <c r="L897" s="376"/>
      <c r="M897" s="242" t="s">
        <v>24</v>
      </c>
      <c r="N897" s="147">
        <f>SUM(H897*J897)</f>
        <v>840000</v>
      </c>
      <c r="O897" s="320">
        <v>657792</v>
      </c>
      <c r="P897" s="320">
        <f t="shared" si="317"/>
        <v>182208</v>
      </c>
      <c r="Q897" s="320">
        <f t="shared" si="321"/>
        <v>252000</v>
      </c>
      <c r="R897" s="320">
        <f t="shared" si="322"/>
        <v>294000</v>
      </c>
      <c r="S897" s="320">
        <f t="shared" si="323"/>
        <v>294000</v>
      </c>
      <c r="T897" s="320">
        <f t="shared" si="324"/>
        <v>0</v>
      </c>
      <c r="U897" s="320">
        <f t="shared" si="318"/>
        <v>840000</v>
      </c>
      <c r="V897" s="320">
        <f t="shared" si="319"/>
        <v>0</v>
      </c>
      <c r="W897" s="320">
        <f t="shared" si="325"/>
        <v>0</v>
      </c>
      <c r="X897" s="320">
        <f t="shared" si="326"/>
        <v>0</v>
      </c>
      <c r="Y897" s="755">
        <f t="shared" si="320"/>
        <v>840000</v>
      </c>
      <c r="Z897" s="268" t="s">
        <v>309</v>
      </c>
      <c r="AA897" s="268" t="s">
        <v>600</v>
      </c>
      <c r="AB897" s="268" t="s">
        <v>410</v>
      </c>
      <c r="AC897" s="257" t="s">
        <v>693</v>
      </c>
    </row>
    <row r="898" spans="1:29" ht="20.100000000000001" customHeight="1" x14ac:dyDescent="0.15">
      <c r="A898" s="784"/>
      <c r="B898" s="784"/>
      <c r="C898" s="784"/>
      <c r="D898" s="286"/>
      <c r="E898" s="286"/>
      <c r="F898" s="286"/>
      <c r="G898" s="559" t="s">
        <v>738</v>
      </c>
      <c r="H898" s="244">
        <v>50000</v>
      </c>
      <c r="I898" s="235" t="s">
        <v>22</v>
      </c>
      <c r="J898" s="236">
        <v>12</v>
      </c>
      <c r="K898" s="235"/>
      <c r="L898" s="371"/>
      <c r="M898" s="245" t="s">
        <v>24</v>
      </c>
      <c r="N898" s="238">
        <f>ROUND(H898*J898,-1)</f>
        <v>600000</v>
      </c>
      <c r="O898" s="286">
        <v>133978</v>
      </c>
      <c r="P898" s="286">
        <f t="shared" si="317"/>
        <v>466022</v>
      </c>
      <c r="Q898" s="286">
        <f t="shared" si="321"/>
        <v>180000</v>
      </c>
      <c r="R898" s="286">
        <f t="shared" si="322"/>
        <v>210000</v>
      </c>
      <c r="S898" s="286">
        <f t="shared" si="323"/>
        <v>210000</v>
      </c>
      <c r="T898" s="286">
        <f t="shared" si="324"/>
        <v>0</v>
      </c>
      <c r="U898" s="286">
        <f t="shared" si="318"/>
        <v>600000</v>
      </c>
      <c r="V898" s="286">
        <f t="shared" si="319"/>
        <v>0</v>
      </c>
      <c r="W898" s="286">
        <f t="shared" si="325"/>
        <v>0</v>
      </c>
      <c r="X898" s="286">
        <f t="shared" si="326"/>
        <v>0</v>
      </c>
      <c r="Y898" s="755">
        <f t="shared" si="320"/>
        <v>600000</v>
      </c>
      <c r="Z898" s="268" t="s">
        <v>309</v>
      </c>
      <c r="AA898" s="268" t="s">
        <v>600</v>
      </c>
      <c r="AB898" s="268" t="s">
        <v>410</v>
      </c>
      <c r="AC898" s="257" t="s">
        <v>693</v>
      </c>
    </row>
    <row r="899" spans="1:29" ht="20.100000000000001" customHeight="1" x14ac:dyDescent="0.15">
      <c r="A899" s="783"/>
      <c r="B899" s="783"/>
      <c r="C899" s="783"/>
      <c r="D899" s="267"/>
      <c r="E899" s="267"/>
      <c r="F899" s="267"/>
      <c r="G899" s="345" t="s">
        <v>739</v>
      </c>
      <c r="H899" s="217">
        <v>93727</v>
      </c>
      <c r="I899" s="218" t="s">
        <v>22</v>
      </c>
      <c r="J899" s="219">
        <v>1</v>
      </c>
      <c r="K899" s="218" t="s">
        <v>22</v>
      </c>
      <c r="L899" s="331">
        <v>3</v>
      </c>
      <c r="M899" s="220" t="s">
        <v>24</v>
      </c>
      <c r="N899" s="183">
        <f>ROUNDDOWN(H899*J899*L899,-1)</f>
        <v>281180</v>
      </c>
      <c r="O899" s="267">
        <v>281180</v>
      </c>
      <c r="P899" s="267">
        <f t="shared" si="317"/>
        <v>0</v>
      </c>
      <c r="Q899" s="267">
        <f t="shared" si="321"/>
        <v>84354</v>
      </c>
      <c r="R899" s="267">
        <f t="shared" si="322"/>
        <v>98413</v>
      </c>
      <c r="S899" s="267">
        <f t="shared" si="323"/>
        <v>98413</v>
      </c>
      <c r="T899" s="267">
        <f t="shared" si="324"/>
        <v>0</v>
      </c>
      <c r="U899" s="267">
        <f t="shared" si="318"/>
        <v>281180</v>
      </c>
      <c r="V899" s="267">
        <f t="shared" si="319"/>
        <v>0</v>
      </c>
      <c r="W899" s="267">
        <f t="shared" si="325"/>
        <v>0</v>
      </c>
      <c r="X899" s="267">
        <f t="shared" si="326"/>
        <v>0</v>
      </c>
      <c r="Y899" s="755">
        <f t="shared" si="320"/>
        <v>281180</v>
      </c>
      <c r="Z899" s="268" t="s">
        <v>309</v>
      </c>
      <c r="AA899" s="268" t="s">
        <v>600</v>
      </c>
      <c r="AB899" s="268" t="s">
        <v>410</v>
      </c>
      <c r="AC899" s="257" t="s">
        <v>693</v>
      </c>
    </row>
    <row r="900" spans="1:29" ht="20.100000000000001" customHeight="1" x14ac:dyDescent="0.15">
      <c r="A900" s="783"/>
      <c r="B900" s="783"/>
      <c r="C900" s="783"/>
      <c r="D900" s="267"/>
      <c r="E900" s="267"/>
      <c r="F900" s="267"/>
      <c r="G900" s="345" t="s">
        <v>740</v>
      </c>
      <c r="H900" s="217">
        <v>48000</v>
      </c>
      <c r="I900" s="218" t="s">
        <v>22</v>
      </c>
      <c r="J900" s="219">
        <v>1</v>
      </c>
      <c r="K900" s="218" t="s">
        <v>22</v>
      </c>
      <c r="L900" s="331">
        <v>1</v>
      </c>
      <c r="M900" s="278" t="s">
        <v>24</v>
      </c>
      <c r="N900" s="183">
        <f>SUM(H900*J900*L900)</f>
        <v>48000</v>
      </c>
      <c r="O900" s="267">
        <v>48000</v>
      </c>
      <c r="P900" s="267">
        <f t="shared" si="317"/>
        <v>0</v>
      </c>
      <c r="Q900" s="267">
        <f t="shared" si="321"/>
        <v>14400</v>
      </c>
      <c r="R900" s="267">
        <f t="shared" si="322"/>
        <v>16800</v>
      </c>
      <c r="S900" s="267">
        <f t="shared" si="323"/>
        <v>16800</v>
      </c>
      <c r="T900" s="267">
        <f t="shared" si="324"/>
        <v>0</v>
      </c>
      <c r="U900" s="267">
        <f t="shared" si="318"/>
        <v>48000</v>
      </c>
      <c r="V900" s="267">
        <f t="shared" si="319"/>
        <v>0</v>
      </c>
      <c r="W900" s="267">
        <f t="shared" si="325"/>
        <v>0</v>
      </c>
      <c r="X900" s="267">
        <f t="shared" si="326"/>
        <v>0</v>
      </c>
      <c r="Y900" s="755">
        <f t="shared" si="320"/>
        <v>48000</v>
      </c>
      <c r="Z900" s="268" t="s">
        <v>309</v>
      </c>
      <c r="AA900" s="268" t="s">
        <v>600</v>
      </c>
      <c r="AB900" s="268" t="s">
        <v>410</v>
      </c>
      <c r="AC900" s="257" t="s">
        <v>693</v>
      </c>
    </row>
    <row r="901" spans="1:29" ht="20.100000000000001" customHeight="1" x14ac:dyDescent="0.15">
      <c r="A901" s="783"/>
      <c r="B901" s="783"/>
      <c r="C901" s="783"/>
      <c r="D901" s="267"/>
      <c r="E901" s="267"/>
      <c r="F901" s="267"/>
      <c r="G901" s="345"/>
      <c r="H901" s="217">
        <v>28000</v>
      </c>
      <c r="I901" s="218" t="s">
        <v>22</v>
      </c>
      <c r="J901" s="219">
        <v>1</v>
      </c>
      <c r="K901" s="218" t="s">
        <v>22</v>
      </c>
      <c r="L901" s="331">
        <v>2</v>
      </c>
      <c r="M901" s="278" t="s">
        <v>24</v>
      </c>
      <c r="N901" s="183">
        <f>SUM(H901*J901*L901)</f>
        <v>56000</v>
      </c>
      <c r="O901" s="267">
        <v>56000</v>
      </c>
      <c r="P901" s="267">
        <f t="shared" si="317"/>
        <v>0</v>
      </c>
      <c r="Q901" s="267">
        <f t="shared" si="321"/>
        <v>16800</v>
      </c>
      <c r="R901" s="267">
        <f t="shared" si="322"/>
        <v>19600</v>
      </c>
      <c r="S901" s="267">
        <f t="shared" si="323"/>
        <v>19600</v>
      </c>
      <c r="T901" s="267">
        <f t="shared" si="324"/>
        <v>0</v>
      </c>
      <c r="U901" s="267">
        <f t="shared" si="318"/>
        <v>56000</v>
      </c>
      <c r="V901" s="267">
        <f t="shared" si="319"/>
        <v>0</v>
      </c>
      <c r="W901" s="267">
        <f t="shared" si="325"/>
        <v>0</v>
      </c>
      <c r="X901" s="267">
        <f t="shared" si="326"/>
        <v>0</v>
      </c>
      <c r="Y901" s="755">
        <f t="shared" si="320"/>
        <v>56000</v>
      </c>
      <c r="Z901" s="268" t="s">
        <v>309</v>
      </c>
      <c r="AA901" s="268" t="s">
        <v>600</v>
      </c>
      <c r="AB901" s="268" t="s">
        <v>410</v>
      </c>
      <c r="AC901" s="257" t="s">
        <v>693</v>
      </c>
    </row>
    <row r="902" spans="1:29" ht="20.100000000000001" customHeight="1" x14ac:dyDescent="0.15">
      <c r="A902" s="783"/>
      <c r="B902" s="783"/>
      <c r="C902" s="783"/>
      <c r="D902" s="267"/>
      <c r="E902" s="267"/>
      <c r="F902" s="267"/>
      <c r="G902" s="345" t="s">
        <v>91</v>
      </c>
      <c r="H902" s="239">
        <v>120000</v>
      </c>
      <c r="I902" s="240" t="s">
        <v>22</v>
      </c>
      <c r="J902" s="241">
        <v>12</v>
      </c>
      <c r="K902" s="240"/>
      <c r="L902" s="376"/>
      <c r="M902" s="242" t="s">
        <v>24</v>
      </c>
      <c r="N902" s="147">
        <f>SUM(H902*J902)</f>
        <v>1440000</v>
      </c>
      <c r="O902" s="539">
        <v>668550</v>
      </c>
      <c r="P902" s="267">
        <f t="shared" si="317"/>
        <v>771450</v>
      </c>
      <c r="Q902" s="267">
        <f t="shared" si="321"/>
        <v>432000</v>
      </c>
      <c r="R902" s="267">
        <f t="shared" si="322"/>
        <v>503999.99999999994</v>
      </c>
      <c r="S902" s="267">
        <f t="shared" si="323"/>
        <v>503999.99999999994</v>
      </c>
      <c r="T902" s="267">
        <f t="shared" si="324"/>
        <v>0</v>
      </c>
      <c r="U902" s="267">
        <f t="shared" si="318"/>
        <v>1440000</v>
      </c>
      <c r="V902" s="267">
        <f t="shared" si="319"/>
        <v>0</v>
      </c>
      <c r="W902" s="267">
        <f t="shared" si="325"/>
        <v>0</v>
      </c>
      <c r="X902" s="267">
        <f t="shared" si="326"/>
        <v>0</v>
      </c>
      <c r="Y902" s="755">
        <f t="shared" si="320"/>
        <v>1440000</v>
      </c>
      <c r="Z902" s="268" t="s">
        <v>309</v>
      </c>
      <c r="AA902" s="268" t="s">
        <v>600</v>
      </c>
      <c r="AB902" s="268" t="s">
        <v>410</v>
      </c>
      <c r="AC902" s="257" t="s">
        <v>693</v>
      </c>
    </row>
    <row r="903" spans="1:29" ht="20.100000000000001" customHeight="1" x14ac:dyDescent="0.15">
      <c r="A903" s="783"/>
      <c r="B903" s="779" t="s">
        <v>651</v>
      </c>
      <c r="C903" s="113" t="s">
        <v>11</v>
      </c>
      <c r="D903" s="293">
        <f>SUM(D904+D914+D921+D925+D933+D938+D944)</f>
        <v>17477453</v>
      </c>
      <c r="E903" s="293">
        <f>SUM(E904+E914+E921+E925+E933+E938+E944)</f>
        <v>0</v>
      </c>
      <c r="F903" s="293">
        <f>SUM(F904+F914+F921+F925+F933+F938+F944)</f>
        <v>17477453</v>
      </c>
      <c r="G903" s="292"/>
      <c r="H903" s="290"/>
      <c r="I903" s="290"/>
      <c r="J903" s="290"/>
      <c r="K903" s="290"/>
      <c r="L903" s="290"/>
      <c r="M903" s="290"/>
      <c r="N903" s="289"/>
      <c r="O903" s="293">
        <f t="shared" ref="O903:Y903" si="328">SUM(O904+O914+O921+O925+O933+O938+O944)</f>
        <v>16133420</v>
      </c>
      <c r="P903" s="293">
        <f t="shared" si="328"/>
        <v>1344033</v>
      </c>
      <c r="Q903" s="293">
        <f t="shared" si="328"/>
        <v>0</v>
      </c>
      <c r="R903" s="293">
        <f t="shared" si="328"/>
        <v>0</v>
      </c>
      <c r="S903" s="293">
        <f t="shared" si="328"/>
        <v>0</v>
      </c>
      <c r="T903" s="293">
        <f t="shared" si="328"/>
        <v>16577110</v>
      </c>
      <c r="U903" s="293">
        <f t="shared" si="328"/>
        <v>16577110</v>
      </c>
      <c r="V903" s="293">
        <f t="shared" si="328"/>
        <v>250000</v>
      </c>
      <c r="W903" s="293">
        <f t="shared" si="328"/>
        <v>0</v>
      </c>
      <c r="X903" s="293">
        <f t="shared" si="328"/>
        <v>650343</v>
      </c>
      <c r="Y903" s="293">
        <f t="shared" si="328"/>
        <v>17477453</v>
      </c>
      <c r="Z903" s="287"/>
      <c r="AA903" s="287"/>
      <c r="AB903" s="287"/>
      <c r="AC903" s="627"/>
    </row>
    <row r="904" spans="1:29" ht="20.100000000000001" customHeight="1" x14ac:dyDescent="0.15">
      <c r="A904" s="783"/>
      <c r="B904" s="784"/>
      <c r="C904" s="792" t="s">
        <v>650</v>
      </c>
      <c r="D904" s="293">
        <f>SUM(N905:N913)</f>
        <v>3000000</v>
      </c>
      <c r="E904" s="293">
        <v>0</v>
      </c>
      <c r="F904" s="293">
        <f>SUM(D904-E904)</f>
        <v>3000000</v>
      </c>
      <c r="G904" s="292"/>
      <c r="H904" s="290"/>
      <c r="I904" s="291"/>
      <c r="J904" s="291"/>
      <c r="K904" s="290"/>
      <c r="L904" s="291"/>
      <c r="M904" s="290"/>
      <c r="N904" s="289"/>
      <c r="O904" s="293">
        <f t="shared" ref="O904:Y904" si="329">SUM(O905:O913)</f>
        <v>3000000</v>
      </c>
      <c r="P904" s="293">
        <f t="shared" si="329"/>
        <v>0</v>
      </c>
      <c r="Q904" s="293">
        <f t="shared" si="329"/>
        <v>0</v>
      </c>
      <c r="R904" s="293">
        <f t="shared" si="329"/>
        <v>0</v>
      </c>
      <c r="S904" s="293">
        <f t="shared" si="329"/>
        <v>0</v>
      </c>
      <c r="T904" s="293">
        <f t="shared" si="329"/>
        <v>3000000</v>
      </c>
      <c r="U904" s="293">
        <f t="shared" si="329"/>
        <v>3000000</v>
      </c>
      <c r="V904" s="293">
        <f t="shared" si="329"/>
        <v>0</v>
      </c>
      <c r="W904" s="293">
        <f t="shared" si="329"/>
        <v>0</v>
      </c>
      <c r="X904" s="293">
        <f t="shared" si="329"/>
        <v>0</v>
      </c>
      <c r="Y904" s="293">
        <f t="shared" si="329"/>
        <v>3000000</v>
      </c>
      <c r="Z904" s="287"/>
      <c r="AA904" s="287"/>
      <c r="AB904" s="287"/>
      <c r="AC904" s="627"/>
    </row>
    <row r="905" spans="1:29" ht="20.100000000000001" customHeight="1" x14ac:dyDescent="0.15">
      <c r="A905" s="783"/>
      <c r="B905" s="783"/>
      <c r="C905" s="783"/>
      <c r="D905" s="267"/>
      <c r="E905" s="267"/>
      <c r="F905" s="267"/>
      <c r="G905" s="161" t="s">
        <v>395</v>
      </c>
      <c r="H905" s="162"/>
      <c r="I905" s="163"/>
      <c r="J905" s="163"/>
      <c r="K905" s="163"/>
      <c r="L905" s="163"/>
      <c r="M905" s="164"/>
      <c r="N905" s="162"/>
      <c r="O905" s="267"/>
      <c r="P905" s="267">
        <f t="shared" ref="P905:P913" si="330">N905-O905</f>
        <v>0</v>
      </c>
      <c r="Q905" s="267"/>
      <c r="R905" s="267"/>
      <c r="S905" s="267"/>
      <c r="T905" s="267">
        <f t="shared" ref="T905:T913" si="331">IF(AA905="기타보조금",N905*100%,N905*0%)</f>
        <v>0</v>
      </c>
      <c r="U905" s="267">
        <f t="shared" ref="U905:U913" si="332">SUM(Q905:T905)</f>
        <v>0</v>
      </c>
      <c r="V905" s="267"/>
      <c r="W905" s="267"/>
      <c r="X905" s="267"/>
      <c r="Y905" s="755">
        <f t="shared" ref="Y905:Y913" si="333">SUM(U905:X905)</f>
        <v>0</v>
      </c>
      <c r="Z905" s="268" t="s">
        <v>382</v>
      </c>
      <c r="AA905" s="274" t="s">
        <v>506</v>
      </c>
      <c r="AB905" s="274" t="s">
        <v>23</v>
      </c>
      <c r="AC905" s="257" t="s">
        <v>626</v>
      </c>
    </row>
    <row r="906" spans="1:29" ht="20.100000000000001" customHeight="1" x14ac:dyDescent="0.15">
      <c r="A906" s="783"/>
      <c r="B906" s="783"/>
      <c r="C906" s="783"/>
      <c r="D906" s="267"/>
      <c r="E906" s="267"/>
      <c r="F906" s="267"/>
      <c r="G906" s="156" t="s">
        <v>256</v>
      </c>
      <c r="H906" s="644">
        <v>150000</v>
      </c>
      <c r="I906" s="643" t="s">
        <v>22</v>
      </c>
      <c r="J906" s="641">
        <v>2</v>
      </c>
      <c r="K906" s="643" t="s">
        <v>22</v>
      </c>
      <c r="L906" s="646">
        <v>2</v>
      </c>
      <c r="M906" s="623" t="s">
        <v>24</v>
      </c>
      <c r="N906" s="275">
        <f>SUM(H906*J906*L906)</f>
        <v>600000</v>
      </c>
      <c r="O906" s="267">
        <v>600000</v>
      </c>
      <c r="P906" s="267">
        <f t="shared" si="330"/>
        <v>0</v>
      </c>
      <c r="Q906" s="267"/>
      <c r="R906" s="267"/>
      <c r="S906" s="267"/>
      <c r="T906" s="267">
        <f t="shared" si="331"/>
        <v>600000</v>
      </c>
      <c r="U906" s="267">
        <f t="shared" si="332"/>
        <v>600000</v>
      </c>
      <c r="V906" s="267"/>
      <c r="W906" s="267"/>
      <c r="X906" s="267"/>
      <c r="Y906" s="755">
        <f t="shared" si="333"/>
        <v>600000</v>
      </c>
      <c r="Z906" s="268" t="s">
        <v>382</v>
      </c>
      <c r="AA906" s="274" t="s">
        <v>506</v>
      </c>
      <c r="AB906" s="274" t="s">
        <v>23</v>
      </c>
      <c r="AC906" s="257" t="s">
        <v>626</v>
      </c>
    </row>
    <row r="907" spans="1:29" ht="20.100000000000001" customHeight="1" x14ac:dyDescent="0.15">
      <c r="A907" s="783"/>
      <c r="B907" s="783"/>
      <c r="C907" s="783"/>
      <c r="D907" s="267"/>
      <c r="E907" s="267"/>
      <c r="F907" s="267"/>
      <c r="G907" s="156"/>
      <c r="H907" s="644">
        <v>150000</v>
      </c>
      <c r="I907" s="643" t="s">
        <v>22</v>
      </c>
      <c r="J907" s="641">
        <v>8</v>
      </c>
      <c r="K907" s="643" t="s">
        <v>22</v>
      </c>
      <c r="L907" s="646">
        <v>1</v>
      </c>
      <c r="M907" s="623" t="s">
        <v>24</v>
      </c>
      <c r="N907" s="275">
        <f>SUM(H907*J907*L907)</f>
        <v>1200000</v>
      </c>
      <c r="O907" s="267">
        <v>1200000</v>
      </c>
      <c r="P907" s="267">
        <f t="shared" si="330"/>
        <v>0</v>
      </c>
      <c r="Q907" s="267"/>
      <c r="R907" s="267"/>
      <c r="S907" s="267"/>
      <c r="T907" s="267">
        <f t="shared" si="331"/>
        <v>1200000</v>
      </c>
      <c r="U907" s="267">
        <f t="shared" si="332"/>
        <v>1200000</v>
      </c>
      <c r="V907" s="267"/>
      <c r="W907" s="267"/>
      <c r="X907" s="267"/>
      <c r="Y907" s="755">
        <f t="shared" si="333"/>
        <v>1200000</v>
      </c>
      <c r="Z907" s="268" t="s">
        <v>382</v>
      </c>
      <c r="AA907" s="274" t="s">
        <v>506</v>
      </c>
      <c r="AB907" s="274" t="s">
        <v>23</v>
      </c>
      <c r="AC907" s="257" t="s">
        <v>626</v>
      </c>
    </row>
    <row r="908" spans="1:29" ht="20.100000000000001" customHeight="1" x14ac:dyDescent="0.15">
      <c r="A908" s="783"/>
      <c r="B908" s="783"/>
      <c r="C908" s="783"/>
      <c r="D908" s="267"/>
      <c r="E908" s="267"/>
      <c r="F908" s="267"/>
      <c r="G908" s="156" t="s">
        <v>421</v>
      </c>
      <c r="H908" s="644"/>
      <c r="I908" s="643"/>
      <c r="J908" s="641"/>
      <c r="K908" s="643"/>
      <c r="L908" s="646"/>
      <c r="M908" s="623"/>
      <c r="N908" s="275"/>
      <c r="O908" s="267"/>
      <c r="P908" s="267">
        <f t="shared" si="330"/>
        <v>0</v>
      </c>
      <c r="Q908" s="267"/>
      <c r="R908" s="267"/>
      <c r="S908" s="267"/>
      <c r="T908" s="267">
        <f t="shared" si="331"/>
        <v>0</v>
      </c>
      <c r="U908" s="267">
        <f t="shared" si="332"/>
        <v>0</v>
      </c>
      <c r="V908" s="267"/>
      <c r="W908" s="267"/>
      <c r="X908" s="267"/>
      <c r="Y908" s="755">
        <f t="shared" si="333"/>
        <v>0</v>
      </c>
      <c r="Z908" s="268" t="s">
        <v>382</v>
      </c>
      <c r="AA908" s="274" t="s">
        <v>506</v>
      </c>
      <c r="AB908" s="274" t="s">
        <v>23</v>
      </c>
      <c r="AC908" s="257" t="s">
        <v>626</v>
      </c>
    </row>
    <row r="909" spans="1:29" ht="20.100000000000001" customHeight="1" x14ac:dyDescent="0.15">
      <c r="A909" s="783"/>
      <c r="B909" s="783"/>
      <c r="C909" s="783"/>
      <c r="D909" s="267"/>
      <c r="E909" s="267"/>
      <c r="F909" s="267"/>
      <c r="G909" s="155" t="s">
        <v>193</v>
      </c>
      <c r="H909" s="644">
        <v>12710.5</v>
      </c>
      <c r="I909" s="643" t="s">
        <v>22</v>
      </c>
      <c r="J909" s="641">
        <v>4</v>
      </c>
      <c r="K909" s="643" t="s">
        <v>22</v>
      </c>
      <c r="L909" s="646">
        <v>10</v>
      </c>
      <c r="M909" s="623" t="s">
        <v>24</v>
      </c>
      <c r="N909" s="275">
        <f>ROUNDUP(H909*J909*L909,-1)</f>
        <v>508420</v>
      </c>
      <c r="O909" s="267">
        <v>508420</v>
      </c>
      <c r="P909" s="267">
        <f t="shared" si="330"/>
        <v>0</v>
      </c>
      <c r="Q909" s="267"/>
      <c r="R909" s="267"/>
      <c r="S909" s="267"/>
      <c r="T909" s="267">
        <f t="shared" si="331"/>
        <v>508420</v>
      </c>
      <c r="U909" s="267">
        <f t="shared" si="332"/>
        <v>508420</v>
      </c>
      <c r="V909" s="267"/>
      <c r="W909" s="267"/>
      <c r="X909" s="267"/>
      <c r="Y909" s="755">
        <f t="shared" si="333"/>
        <v>508420</v>
      </c>
      <c r="Z909" s="268" t="s">
        <v>382</v>
      </c>
      <c r="AA909" s="274" t="s">
        <v>506</v>
      </c>
      <c r="AB909" s="274" t="s">
        <v>23</v>
      </c>
      <c r="AC909" s="257" t="s">
        <v>626</v>
      </c>
    </row>
    <row r="910" spans="1:29" ht="20.100000000000001" customHeight="1" x14ac:dyDescent="0.15">
      <c r="A910" s="783"/>
      <c r="B910" s="783"/>
      <c r="C910" s="783"/>
      <c r="D910" s="267"/>
      <c r="E910" s="267"/>
      <c r="F910" s="267"/>
      <c r="G910" s="155" t="s">
        <v>46</v>
      </c>
      <c r="H910" s="644">
        <v>7734</v>
      </c>
      <c r="I910" s="643" t="s">
        <v>22</v>
      </c>
      <c r="J910" s="641">
        <v>4</v>
      </c>
      <c r="K910" s="643" t="s">
        <v>22</v>
      </c>
      <c r="L910" s="646">
        <v>10</v>
      </c>
      <c r="M910" s="623" t="s">
        <v>24</v>
      </c>
      <c r="N910" s="275">
        <f>SUM(H910*J910*L910)</f>
        <v>309360</v>
      </c>
      <c r="O910" s="267">
        <v>309360</v>
      </c>
      <c r="P910" s="267">
        <f t="shared" si="330"/>
        <v>0</v>
      </c>
      <c r="Q910" s="267"/>
      <c r="R910" s="267"/>
      <c r="S910" s="267"/>
      <c r="T910" s="267">
        <f t="shared" si="331"/>
        <v>309360</v>
      </c>
      <c r="U910" s="267">
        <f t="shared" si="332"/>
        <v>309360</v>
      </c>
      <c r="V910" s="267"/>
      <c r="W910" s="267"/>
      <c r="X910" s="267"/>
      <c r="Y910" s="755">
        <f t="shared" si="333"/>
        <v>309360</v>
      </c>
      <c r="Z910" s="268" t="s">
        <v>382</v>
      </c>
      <c r="AA910" s="274" t="s">
        <v>506</v>
      </c>
      <c r="AB910" s="274" t="s">
        <v>23</v>
      </c>
      <c r="AC910" s="257" t="s">
        <v>626</v>
      </c>
    </row>
    <row r="911" spans="1:29" ht="20.100000000000001" customHeight="1" x14ac:dyDescent="0.15">
      <c r="A911" s="783"/>
      <c r="B911" s="783"/>
      <c r="C911" s="783"/>
      <c r="D911" s="267"/>
      <c r="E911" s="267"/>
      <c r="F911" s="267"/>
      <c r="G911" s="155" t="s">
        <v>402</v>
      </c>
      <c r="H911" s="644">
        <v>13842.5</v>
      </c>
      <c r="I911" s="643" t="s">
        <v>22</v>
      </c>
      <c r="J911" s="641">
        <v>4</v>
      </c>
      <c r="K911" s="643"/>
      <c r="L911" s="646"/>
      <c r="M911" s="623" t="s">
        <v>24</v>
      </c>
      <c r="N911" s="275">
        <f>ROUNDUP(H911*J911,-1)</f>
        <v>55370</v>
      </c>
      <c r="O911" s="267">
        <v>55370</v>
      </c>
      <c r="P911" s="267">
        <f t="shared" si="330"/>
        <v>0</v>
      </c>
      <c r="Q911" s="267"/>
      <c r="R911" s="267"/>
      <c r="S911" s="267"/>
      <c r="T911" s="267">
        <f t="shared" si="331"/>
        <v>55370</v>
      </c>
      <c r="U911" s="267">
        <f t="shared" si="332"/>
        <v>55370</v>
      </c>
      <c r="V911" s="267"/>
      <c r="W911" s="267"/>
      <c r="X911" s="267"/>
      <c r="Y911" s="755">
        <f t="shared" si="333"/>
        <v>55370</v>
      </c>
      <c r="Z911" s="268" t="s">
        <v>382</v>
      </c>
      <c r="AA911" s="274" t="s">
        <v>506</v>
      </c>
      <c r="AB911" s="274" t="s">
        <v>23</v>
      </c>
      <c r="AC911" s="257" t="s">
        <v>626</v>
      </c>
    </row>
    <row r="912" spans="1:29" ht="20.100000000000001" customHeight="1" x14ac:dyDescent="0.15">
      <c r="A912" s="783"/>
      <c r="B912" s="783"/>
      <c r="C912" s="783"/>
      <c r="D912" s="267"/>
      <c r="E912" s="267"/>
      <c r="F912" s="267"/>
      <c r="G912" s="155" t="s">
        <v>200</v>
      </c>
      <c r="H912" s="644">
        <v>12600</v>
      </c>
      <c r="I912" s="643" t="s">
        <v>22</v>
      </c>
      <c r="J912" s="641">
        <v>1</v>
      </c>
      <c r="K912" s="643" t="s">
        <v>22</v>
      </c>
      <c r="L912" s="646">
        <v>10</v>
      </c>
      <c r="M912" s="623" t="s">
        <v>24</v>
      </c>
      <c r="N912" s="275">
        <f>SUM(H912*J912*L912)</f>
        <v>126000</v>
      </c>
      <c r="O912" s="267">
        <v>126000</v>
      </c>
      <c r="P912" s="267">
        <f t="shared" si="330"/>
        <v>0</v>
      </c>
      <c r="Q912" s="267"/>
      <c r="R912" s="267"/>
      <c r="S912" s="267"/>
      <c r="T912" s="267">
        <f t="shared" si="331"/>
        <v>126000</v>
      </c>
      <c r="U912" s="267">
        <f t="shared" si="332"/>
        <v>126000</v>
      </c>
      <c r="V912" s="267"/>
      <c r="W912" s="267"/>
      <c r="X912" s="267"/>
      <c r="Y912" s="755">
        <f t="shared" si="333"/>
        <v>126000</v>
      </c>
      <c r="Z912" s="268" t="s">
        <v>382</v>
      </c>
      <c r="AA912" s="274" t="s">
        <v>506</v>
      </c>
      <c r="AB912" s="274" t="s">
        <v>23</v>
      </c>
      <c r="AC912" s="257" t="s">
        <v>626</v>
      </c>
    </row>
    <row r="913" spans="1:29" ht="20.100000000000001" customHeight="1" x14ac:dyDescent="0.15">
      <c r="A913" s="783"/>
      <c r="B913" s="783"/>
      <c r="C913" s="783"/>
      <c r="D913" s="267"/>
      <c r="E913" s="267"/>
      <c r="F913" s="267"/>
      <c r="G913" s="155" t="s">
        <v>212</v>
      </c>
      <c r="H913" s="644">
        <v>4017</v>
      </c>
      <c r="I913" s="643" t="s">
        <v>22</v>
      </c>
      <c r="J913" s="332">
        <v>5</v>
      </c>
      <c r="K913" s="643" t="s">
        <v>22</v>
      </c>
      <c r="L913" s="646">
        <v>10</v>
      </c>
      <c r="M913" s="621" t="s">
        <v>24</v>
      </c>
      <c r="N913" s="644">
        <f>SUM(H913*J913*L913)</f>
        <v>200850</v>
      </c>
      <c r="O913" s="267">
        <v>200850</v>
      </c>
      <c r="P913" s="267">
        <f t="shared" si="330"/>
        <v>0</v>
      </c>
      <c r="Q913" s="267"/>
      <c r="R913" s="267"/>
      <c r="S913" s="267"/>
      <c r="T913" s="267">
        <f t="shared" si="331"/>
        <v>200850</v>
      </c>
      <c r="U913" s="267">
        <f t="shared" si="332"/>
        <v>200850</v>
      </c>
      <c r="V913" s="267"/>
      <c r="W913" s="267"/>
      <c r="X913" s="267"/>
      <c r="Y913" s="755">
        <f t="shared" si="333"/>
        <v>200850</v>
      </c>
      <c r="Z913" s="268" t="s">
        <v>382</v>
      </c>
      <c r="AA913" s="274" t="s">
        <v>506</v>
      </c>
      <c r="AB913" s="274" t="s">
        <v>23</v>
      </c>
      <c r="AC913" s="257" t="s">
        <v>626</v>
      </c>
    </row>
    <row r="914" spans="1:29" ht="20.100000000000001" customHeight="1" x14ac:dyDescent="0.15">
      <c r="A914" s="783"/>
      <c r="B914" s="783"/>
      <c r="C914" s="793" t="s">
        <v>649</v>
      </c>
      <c r="D914" s="293">
        <f>SUM(N915:N920)</f>
        <v>1907110</v>
      </c>
      <c r="E914" s="293">
        <v>0</v>
      </c>
      <c r="F914" s="293">
        <f>SUM(D914-E914)</f>
        <v>1907110</v>
      </c>
      <c r="G914" s="292"/>
      <c r="H914" s="290"/>
      <c r="I914" s="291"/>
      <c r="J914" s="291"/>
      <c r="K914" s="290"/>
      <c r="L914" s="291"/>
      <c r="M914" s="290"/>
      <c r="N914" s="289"/>
      <c r="O914" s="293">
        <f t="shared" ref="O914:Y914" si="334">SUM(O915:O920)</f>
        <v>1745310</v>
      </c>
      <c r="P914" s="293">
        <f t="shared" si="334"/>
        <v>161800</v>
      </c>
      <c r="Q914" s="293">
        <f t="shared" si="334"/>
        <v>0</v>
      </c>
      <c r="R914" s="293">
        <f t="shared" si="334"/>
        <v>0</v>
      </c>
      <c r="S914" s="293">
        <f t="shared" si="334"/>
        <v>0</v>
      </c>
      <c r="T914" s="293">
        <f t="shared" si="334"/>
        <v>1657110</v>
      </c>
      <c r="U914" s="293">
        <f t="shared" si="334"/>
        <v>1657110</v>
      </c>
      <c r="V914" s="293">
        <f t="shared" si="334"/>
        <v>250000</v>
      </c>
      <c r="W914" s="293">
        <f t="shared" si="334"/>
        <v>0</v>
      </c>
      <c r="X914" s="293">
        <f t="shared" si="334"/>
        <v>0</v>
      </c>
      <c r="Y914" s="293">
        <f t="shared" si="334"/>
        <v>1907110</v>
      </c>
      <c r="Z914" s="287"/>
      <c r="AA914" s="287"/>
      <c r="AB914" s="287"/>
      <c r="AC914" s="627"/>
    </row>
    <row r="915" spans="1:29" ht="20.100000000000001" customHeight="1" x14ac:dyDescent="0.15">
      <c r="A915" s="783"/>
      <c r="B915" s="783"/>
      <c r="C915" s="783"/>
      <c r="D915" s="267"/>
      <c r="E915" s="267"/>
      <c r="F915" s="267"/>
      <c r="G915" s="161" t="s">
        <v>395</v>
      </c>
      <c r="H915" s="644">
        <v>150000</v>
      </c>
      <c r="I915" s="643" t="s">
        <v>10</v>
      </c>
      <c r="J915" s="641">
        <v>3</v>
      </c>
      <c r="K915" s="641"/>
      <c r="L915" s="643"/>
      <c r="M915" s="621" t="s">
        <v>24</v>
      </c>
      <c r="N915" s="649">
        <f>SUM(H915*J915)</f>
        <v>450000</v>
      </c>
      <c r="O915" s="277">
        <v>450000</v>
      </c>
      <c r="P915" s="267">
        <f t="shared" ref="P915:P920" si="335">N915-O915</f>
        <v>0</v>
      </c>
      <c r="Q915" s="267"/>
      <c r="R915" s="267"/>
      <c r="S915" s="267"/>
      <c r="T915" s="267">
        <f>IF(AA915="기타보조금",N915*100%,N915*0%)</f>
        <v>450000</v>
      </c>
      <c r="U915" s="267">
        <f t="shared" ref="U915:U920" si="336">SUM(Q915:T915)</f>
        <v>450000</v>
      </c>
      <c r="V915" s="267"/>
      <c r="W915" s="267"/>
      <c r="X915" s="267"/>
      <c r="Y915" s="755">
        <f t="shared" ref="Y915:Y920" si="337">SUM(U915:X915)</f>
        <v>450000</v>
      </c>
      <c r="Z915" s="268" t="s">
        <v>372</v>
      </c>
      <c r="AA915" s="274" t="s">
        <v>506</v>
      </c>
      <c r="AB915" s="274" t="s">
        <v>23</v>
      </c>
      <c r="AC915" s="257" t="s">
        <v>626</v>
      </c>
    </row>
    <row r="916" spans="1:29" ht="20.100000000000001" customHeight="1" x14ac:dyDescent="0.15">
      <c r="A916" s="783"/>
      <c r="B916" s="783"/>
      <c r="C916" s="783"/>
      <c r="D916" s="267"/>
      <c r="E916" s="267"/>
      <c r="F916" s="267"/>
      <c r="G916" s="156"/>
      <c r="H916" s="644">
        <v>150000</v>
      </c>
      <c r="I916" s="643" t="s">
        <v>22</v>
      </c>
      <c r="J916" s="641">
        <v>1</v>
      </c>
      <c r="K916" s="643" t="s">
        <v>22</v>
      </c>
      <c r="L916" s="646">
        <v>1</v>
      </c>
      <c r="M916" s="623" t="s">
        <v>24</v>
      </c>
      <c r="N916" s="275">
        <f>SUM(H916*J916*L916)</f>
        <v>150000</v>
      </c>
      <c r="O916" s="267">
        <v>150000</v>
      </c>
      <c r="P916" s="267">
        <f t="shared" si="335"/>
        <v>0</v>
      </c>
      <c r="Q916" s="267"/>
      <c r="R916" s="267"/>
      <c r="S916" s="267"/>
      <c r="T916" s="267"/>
      <c r="U916" s="267">
        <f t="shared" si="336"/>
        <v>0</v>
      </c>
      <c r="V916" s="267">
        <f>IF(AA916="자부담",N916*100%,N916*0%)</f>
        <v>150000</v>
      </c>
      <c r="W916" s="267"/>
      <c r="X916" s="267"/>
      <c r="Y916" s="755">
        <f t="shared" si="337"/>
        <v>150000</v>
      </c>
      <c r="Z916" s="268" t="s">
        <v>494</v>
      </c>
      <c r="AA916" s="268" t="s">
        <v>20</v>
      </c>
      <c r="AB916" s="269" t="s">
        <v>23</v>
      </c>
      <c r="AC916" s="262" t="s">
        <v>494</v>
      </c>
    </row>
    <row r="917" spans="1:29" ht="20.100000000000001" customHeight="1" x14ac:dyDescent="0.15">
      <c r="A917" s="783"/>
      <c r="B917" s="783"/>
      <c r="C917" s="783"/>
      <c r="D917" s="267"/>
      <c r="E917" s="267"/>
      <c r="F917" s="267"/>
      <c r="G917" s="156" t="s">
        <v>205</v>
      </c>
      <c r="H917" s="644">
        <v>16666.599999999999</v>
      </c>
      <c r="I917" s="643" t="s">
        <v>22</v>
      </c>
      <c r="J917" s="641">
        <v>1</v>
      </c>
      <c r="K917" s="643" t="s">
        <v>22</v>
      </c>
      <c r="L917" s="646">
        <v>6</v>
      </c>
      <c r="M917" s="623" t="s">
        <v>24</v>
      </c>
      <c r="N917" s="275">
        <f>ROUNDUP(H917*J917*L917, -1)</f>
        <v>100000</v>
      </c>
      <c r="O917" s="267"/>
      <c r="P917" s="267">
        <f t="shared" si="335"/>
        <v>100000</v>
      </c>
      <c r="Q917" s="267"/>
      <c r="R917" s="267"/>
      <c r="S917" s="267"/>
      <c r="T917" s="267"/>
      <c r="U917" s="267">
        <f t="shared" si="336"/>
        <v>0</v>
      </c>
      <c r="V917" s="267">
        <f>IF(AA917="자부담",N917*100%,N917*0%)</f>
        <v>100000</v>
      </c>
      <c r="W917" s="267"/>
      <c r="X917" s="267"/>
      <c r="Y917" s="755">
        <f t="shared" si="337"/>
        <v>100000</v>
      </c>
      <c r="Z917" s="268" t="s">
        <v>494</v>
      </c>
      <c r="AA917" s="268" t="s">
        <v>20</v>
      </c>
      <c r="AB917" s="269" t="s">
        <v>23</v>
      </c>
      <c r="AC917" s="262" t="s">
        <v>494</v>
      </c>
    </row>
    <row r="918" spans="1:29" ht="20.100000000000001" customHeight="1" x14ac:dyDescent="0.15">
      <c r="A918" s="783"/>
      <c r="B918" s="783"/>
      <c r="C918" s="783"/>
      <c r="D918" s="267"/>
      <c r="E918" s="267"/>
      <c r="F918" s="267"/>
      <c r="G918" s="156" t="s">
        <v>441</v>
      </c>
      <c r="H918" s="644">
        <v>10399.200000000001</v>
      </c>
      <c r="I918" s="643" t="s">
        <v>10</v>
      </c>
      <c r="J918" s="641">
        <v>5</v>
      </c>
      <c r="K918" s="643" t="s">
        <v>10</v>
      </c>
      <c r="L918" s="646">
        <v>20</v>
      </c>
      <c r="M918" s="623" t="s">
        <v>24</v>
      </c>
      <c r="N918" s="159">
        <f>ROUNDUP(H918*J918*L918,-1)</f>
        <v>1039920</v>
      </c>
      <c r="O918" s="267">
        <v>1039920</v>
      </c>
      <c r="P918" s="267">
        <f t="shared" si="335"/>
        <v>0</v>
      </c>
      <c r="Q918" s="267"/>
      <c r="R918" s="267"/>
      <c r="S918" s="267"/>
      <c r="T918" s="267">
        <f>IF(AA918="기타보조금",N918*100%,N918*0%)</f>
        <v>1039920</v>
      </c>
      <c r="U918" s="267">
        <f t="shared" si="336"/>
        <v>1039920</v>
      </c>
      <c r="V918" s="267"/>
      <c r="W918" s="267"/>
      <c r="X918" s="267"/>
      <c r="Y918" s="755">
        <f t="shared" si="337"/>
        <v>1039920</v>
      </c>
      <c r="Z918" s="268" t="s">
        <v>372</v>
      </c>
      <c r="AA918" s="274" t="s">
        <v>506</v>
      </c>
      <c r="AB918" s="274" t="s">
        <v>23</v>
      </c>
      <c r="AC918" s="257" t="s">
        <v>626</v>
      </c>
    </row>
    <row r="919" spans="1:29" ht="20.100000000000001" customHeight="1" x14ac:dyDescent="0.15">
      <c r="A919" s="783"/>
      <c r="B919" s="783"/>
      <c r="C919" s="783"/>
      <c r="D919" s="267"/>
      <c r="E919" s="267"/>
      <c r="F919" s="267"/>
      <c r="G919" s="650" t="s">
        <v>432</v>
      </c>
      <c r="H919" s="644">
        <v>2153.3000000000002</v>
      </c>
      <c r="I919" s="643" t="s">
        <v>10</v>
      </c>
      <c r="J919" s="641">
        <v>7</v>
      </c>
      <c r="K919" s="643" t="s">
        <v>10</v>
      </c>
      <c r="L919" s="646">
        <v>8</v>
      </c>
      <c r="M919" s="623" t="s">
        <v>24</v>
      </c>
      <c r="N919" s="159">
        <f>ROUNDUP(H919*J919*L919,-1)</f>
        <v>120590</v>
      </c>
      <c r="O919" s="267">
        <v>69590</v>
      </c>
      <c r="P919" s="267">
        <f t="shared" si="335"/>
        <v>51000</v>
      </c>
      <c r="Q919" s="267"/>
      <c r="R919" s="267"/>
      <c r="S919" s="267"/>
      <c r="T919" s="267">
        <f>IF(AA919="기타보조금",N919*100%,N919*0%)</f>
        <v>120590</v>
      </c>
      <c r="U919" s="267">
        <f t="shared" si="336"/>
        <v>120590</v>
      </c>
      <c r="V919" s="267"/>
      <c r="W919" s="267"/>
      <c r="X919" s="267"/>
      <c r="Y919" s="755">
        <f t="shared" si="337"/>
        <v>120590</v>
      </c>
      <c r="Z919" s="268" t="s">
        <v>372</v>
      </c>
      <c r="AA919" s="274" t="s">
        <v>506</v>
      </c>
      <c r="AB919" s="274" t="s">
        <v>23</v>
      </c>
      <c r="AC919" s="257" t="s">
        <v>626</v>
      </c>
    </row>
    <row r="920" spans="1:29" ht="20.100000000000001" customHeight="1" x14ac:dyDescent="0.15">
      <c r="A920" s="783"/>
      <c r="B920" s="783"/>
      <c r="C920" s="783"/>
      <c r="D920" s="267"/>
      <c r="E920" s="267"/>
      <c r="F920" s="267"/>
      <c r="G920" s="650" t="s">
        <v>405</v>
      </c>
      <c r="H920" s="644">
        <v>46600</v>
      </c>
      <c r="I920" s="643" t="s">
        <v>10</v>
      </c>
      <c r="J920" s="641">
        <v>1</v>
      </c>
      <c r="K920" s="643"/>
      <c r="L920" s="646"/>
      <c r="M920" s="623"/>
      <c r="N920" s="649">
        <f>SUM(H920*J920)</f>
        <v>46600</v>
      </c>
      <c r="O920" s="267">
        <v>35800</v>
      </c>
      <c r="P920" s="267">
        <f t="shared" si="335"/>
        <v>10800</v>
      </c>
      <c r="Q920" s="267"/>
      <c r="R920" s="267"/>
      <c r="S920" s="267"/>
      <c r="T920" s="267">
        <f>IF(AA920="기타보조금",N920*100%,N920*0%)</f>
        <v>46600</v>
      </c>
      <c r="U920" s="267">
        <f t="shared" si="336"/>
        <v>46600</v>
      </c>
      <c r="V920" s="267"/>
      <c r="W920" s="267"/>
      <c r="X920" s="267"/>
      <c r="Y920" s="755">
        <f t="shared" si="337"/>
        <v>46600</v>
      </c>
      <c r="Z920" s="268" t="s">
        <v>372</v>
      </c>
      <c r="AA920" s="274" t="s">
        <v>506</v>
      </c>
      <c r="AB920" s="274" t="s">
        <v>23</v>
      </c>
      <c r="AC920" s="257" t="s">
        <v>626</v>
      </c>
    </row>
    <row r="921" spans="1:29" ht="20.100000000000001" customHeight="1" x14ac:dyDescent="0.15">
      <c r="A921" s="783"/>
      <c r="B921" s="783"/>
      <c r="C921" s="793" t="s">
        <v>648</v>
      </c>
      <c r="D921" s="293">
        <f>SUM(N922:N924)</f>
        <v>4000000</v>
      </c>
      <c r="E921" s="293">
        <v>0</v>
      </c>
      <c r="F921" s="293">
        <f>SUM(D921-E921)</f>
        <v>4000000</v>
      </c>
      <c r="G921" s="292"/>
      <c r="H921" s="290"/>
      <c r="I921" s="291"/>
      <c r="J921" s="291"/>
      <c r="K921" s="290"/>
      <c r="L921" s="291"/>
      <c r="M921" s="290"/>
      <c r="N921" s="289"/>
      <c r="O921" s="293">
        <f t="shared" ref="O921:Y921" si="338">SUM(O922:O924)</f>
        <v>3255000</v>
      </c>
      <c r="P921" s="293">
        <f t="shared" si="338"/>
        <v>745000</v>
      </c>
      <c r="Q921" s="293">
        <f t="shared" si="338"/>
        <v>0</v>
      </c>
      <c r="R921" s="293">
        <f t="shared" si="338"/>
        <v>0</v>
      </c>
      <c r="S921" s="293">
        <f t="shared" si="338"/>
        <v>0</v>
      </c>
      <c r="T921" s="293">
        <f t="shared" si="338"/>
        <v>4000000</v>
      </c>
      <c r="U921" s="293">
        <f t="shared" si="338"/>
        <v>4000000</v>
      </c>
      <c r="V921" s="293">
        <f t="shared" si="338"/>
        <v>0</v>
      </c>
      <c r="W921" s="293">
        <f t="shared" si="338"/>
        <v>0</v>
      </c>
      <c r="X921" s="293">
        <f t="shared" si="338"/>
        <v>0</v>
      </c>
      <c r="Y921" s="293">
        <f t="shared" si="338"/>
        <v>4000000</v>
      </c>
      <c r="Z921" s="287"/>
      <c r="AA921" s="287"/>
      <c r="AB921" s="287"/>
      <c r="AC921" s="627"/>
    </row>
    <row r="922" spans="1:29" ht="20.100000000000001" customHeight="1" x14ac:dyDescent="0.15">
      <c r="A922" s="783"/>
      <c r="B922" s="783"/>
      <c r="C922" s="783"/>
      <c r="D922" s="267"/>
      <c r="E922" s="267"/>
      <c r="F922" s="267"/>
      <c r="G922" s="161" t="s">
        <v>444</v>
      </c>
      <c r="H922" s="162">
        <v>15000</v>
      </c>
      <c r="I922" s="163" t="s">
        <v>22</v>
      </c>
      <c r="J922" s="173">
        <v>266</v>
      </c>
      <c r="K922" s="173"/>
      <c r="L922" s="163"/>
      <c r="M922" s="164" t="s">
        <v>24</v>
      </c>
      <c r="N922" s="162">
        <f>SUM(H922*J922)</f>
        <v>3990000</v>
      </c>
      <c r="O922" s="333">
        <v>3255000</v>
      </c>
      <c r="P922" s="286">
        <f>N922-O922</f>
        <v>735000</v>
      </c>
      <c r="Q922" s="286"/>
      <c r="R922" s="286"/>
      <c r="S922" s="286"/>
      <c r="T922" s="286">
        <f>IF(AA922="기타보조금",N922*100%,N922*0%)</f>
        <v>3990000</v>
      </c>
      <c r="U922" s="286">
        <f>SUM(Q922:T922)</f>
        <v>3990000</v>
      </c>
      <c r="V922" s="286"/>
      <c r="W922" s="286"/>
      <c r="X922" s="286"/>
      <c r="Y922" s="568">
        <f>SUM(U922:X922)</f>
        <v>3990000</v>
      </c>
      <c r="Z922" s="312" t="s">
        <v>380</v>
      </c>
      <c r="AA922" s="311" t="s">
        <v>506</v>
      </c>
      <c r="AB922" s="311" t="s">
        <v>23</v>
      </c>
      <c r="AC922" s="257" t="s">
        <v>626</v>
      </c>
    </row>
    <row r="923" spans="1:29" ht="20.100000000000001" customHeight="1" x14ac:dyDescent="0.15">
      <c r="A923" s="783"/>
      <c r="B923" s="783"/>
      <c r="C923" s="783"/>
      <c r="D923" s="267"/>
      <c r="E923" s="267"/>
      <c r="F923" s="267"/>
      <c r="G923" s="156" t="s">
        <v>419</v>
      </c>
      <c r="H923" s="644"/>
      <c r="I923" s="643"/>
      <c r="J923" s="641"/>
      <c r="K923" s="641"/>
      <c r="L923" s="643"/>
      <c r="M923" s="648"/>
      <c r="N923" s="644"/>
      <c r="O923" s="277"/>
      <c r="P923" s="267">
        <f>N923-O923</f>
        <v>0</v>
      </c>
      <c r="Q923" s="267"/>
      <c r="R923" s="267"/>
      <c r="S923" s="267"/>
      <c r="T923" s="267">
        <f>IF(AA923="기타보조금",N923*100%,N923*0%)</f>
        <v>0</v>
      </c>
      <c r="U923" s="267">
        <f>SUM(Q923:T923)</f>
        <v>0</v>
      </c>
      <c r="V923" s="267"/>
      <c r="W923" s="267"/>
      <c r="X923" s="267"/>
      <c r="Y923" s="389">
        <f>SUM(U923:X923)</f>
        <v>0</v>
      </c>
      <c r="Z923" s="268" t="s">
        <v>380</v>
      </c>
      <c r="AA923" s="274" t="s">
        <v>506</v>
      </c>
      <c r="AB923" s="274" t="s">
        <v>23</v>
      </c>
      <c r="AC923" s="257" t="s">
        <v>626</v>
      </c>
    </row>
    <row r="924" spans="1:29" ht="20.100000000000001" customHeight="1" x14ac:dyDescent="0.15">
      <c r="A924" s="783"/>
      <c r="B924" s="783"/>
      <c r="C924" s="783"/>
      <c r="D924" s="267"/>
      <c r="E924" s="267"/>
      <c r="F924" s="267"/>
      <c r="G924" s="156" t="s">
        <v>402</v>
      </c>
      <c r="H924" s="644">
        <v>10000</v>
      </c>
      <c r="I924" s="643" t="s">
        <v>22</v>
      </c>
      <c r="J924" s="641">
        <v>1</v>
      </c>
      <c r="K924" s="641"/>
      <c r="L924" s="643"/>
      <c r="M924" s="623" t="s">
        <v>24</v>
      </c>
      <c r="N924" s="644">
        <f>SUM(H924*J924)</f>
        <v>10000</v>
      </c>
      <c r="O924" s="277"/>
      <c r="P924" s="267">
        <f>N924-O924</f>
        <v>10000</v>
      </c>
      <c r="Q924" s="267"/>
      <c r="R924" s="267"/>
      <c r="S924" s="267"/>
      <c r="T924" s="267">
        <f>IF(AA924="기타보조금",N924*100%,N924*0%)</f>
        <v>10000</v>
      </c>
      <c r="U924" s="267">
        <f>SUM(Q924:T924)</f>
        <v>10000</v>
      </c>
      <c r="V924" s="267"/>
      <c r="W924" s="267"/>
      <c r="X924" s="267"/>
      <c r="Y924" s="755">
        <f>SUM(U924:X924)</f>
        <v>10000</v>
      </c>
      <c r="Z924" s="268" t="s">
        <v>380</v>
      </c>
      <c r="AA924" s="274" t="s">
        <v>506</v>
      </c>
      <c r="AB924" s="274" t="s">
        <v>23</v>
      </c>
      <c r="AC924" s="257" t="s">
        <v>626</v>
      </c>
    </row>
    <row r="925" spans="1:29" ht="20.100000000000001" customHeight="1" x14ac:dyDescent="0.15">
      <c r="A925" s="783"/>
      <c r="B925" s="783"/>
      <c r="C925" s="793" t="s">
        <v>647</v>
      </c>
      <c r="D925" s="293">
        <f>SUM(N926:N932)</f>
        <v>1420343</v>
      </c>
      <c r="E925" s="293">
        <v>0</v>
      </c>
      <c r="F925" s="293">
        <f>SUM(D925-E925)</f>
        <v>1420343</v>
      </c>
      <c r="G925" s="292"/>
      <c r="H925" s="290"/>
      <c r="I925" s="291"/>
      <c r="J925" s="291"/>
      <c r="K925" s="290"/>
      <c r="L925" s="291"/>
      <c r="M925" s="290"/>
      <c r="N925" s="289"/>
      <c r="O925" s="293">
        <f t="shared" ref="O925:Y925" si="339">SUM(O926:O932)</f>
        <v>1385420</v>
      </c>
      <c r="P925" s="293">
        <f t="shared" si="339"/>
        <v>34923</v>
      </c>
      <c r="Q925" s="293">
        <f t="shared" si="339"/>
        <v>0</v>
      </c>
      <c r="R925" s="293">
        <f t="shared" si="339"/>
        <v>0</v>
      </c>
      <c r="S925" s="293">
        <f t="shared" si="339"/>
        <v>0</v>
      </c>
      <c r="T925" s="293">
        <f t="shared" si="339"/>
        <v>1420000</v>
      </c>
      <c r="U925" s="293">
        <f t="shared" si="339"/>
        <v>1420000</v>
      </c>
      <c r="V925" s="293">
        <f t="shared" si="339"/>
        <v>0</v>
      </c>
      <c r="W925" s="293">
        <f t="shared" si="339"/>
        <v>0</v>
      </c>
      <c r="X925" s="293">
        <f t="shared" si="339"/>
        <v>343</v>
      </c>
      <c r="Y925" s="293">
        <f t="shared" si="339"/>
        <v>1420343</v>
      </c>
      <c r="Z925" s="287"/>
      <c r="AA925" s="287"/>
      <c r="AB925" s="287"/>
      <c r="AC925" s="627"/>
    </row>
    <row r="926" spans="1:29" ht="20.100000000000001" customHeight="1" x14ac:dyDescent="0.15">
      <c r="A926" s="783"/>
      <c r="B926" s="783"/>
      <c r="C926" s="783"/>
      <c r="D926" s="267"/>
      <c r="E926" s="267"/>
      <c r="F926" s="267"/>
      <c r="G926" s="161" t="s">
        <v>395</v>
      </c>
      <c r="H926" s="644">
        <v>150000</v>
      </c>
      <c r="I926" s="643" t="s">
        <v>22</v>
      </c>
      <c r="J926" s="641">
        <v>5</v>
      </c>
      <c r="K926" s="643" t="s">
        <v>22</v>
      </c>
      <c r="L926" s="646">
        <v>1</v>
      </c>
      <c r="M926" s="623" t="s">
        <v>24</v>
      </c>
      <c r="N926" s="275">
        <f>SUM(H926*J926*L926)</f>
        <v>750000</v>
      </c>
      <c r="O926" s="267">
        <v>750000</v>
      </c>
      <c r="P926" s="267">
        <f t="shared" ref="P926:P932" si="340">N926-O926</f>
        <v>0</v>
      </c>
      <c r="Q926" s="267"/>
      <c r="R926" s="267"/>
      <c r="S926" s="267"/>
      <c r="T926" s="267">
        <f>IF(AA926="기타보조금",N926*100%,N926*0%)</f>
        <v>750000</v>
      </c>
      <c r="U926" s="267">
        <f t="shared" ref="U926:U932" si="341">SUM(Q926:T926)</f>
        <v>750000</v>
      </c>
      <c r="V926" s="267"/>
      <c r="W926" s="267"/>
      <c r="X926" s="267"/>
      <c r="Y926" s="755">
        <f t="shared" ref="Y926:Y932" si="342">SUM(U926:X926)</f>
        <v>750000</v>
      </c>
      <c r="Z926" s="268" t="s">
        <v>104</v>
      </c>
      <c r="AA926" s="274" t="s">
        <v>506</v>
      </c>
      <c r="AB926" s="274" t="s">
        <v>23</v>
      </c>
      <c r="AC926" s="257" t="s">
        <v>626</v>
      </c>
    </row>
    <row r="927" spans="1:29" ht="20.100000000000001" customHeight="1" x14ac:dyDescent="0.15">
      <c r="A927" s="783"/>
      <c r="B927" s="783"/>
      <c r="C927" s="783"/>
      <c r="D927" s="267"/>
      <c r="E927" s="267"/>
      <c r="F927" s="267"/>
      <c r="G927" s="156" t="s">
        <v>393</v>
      </c>
      <c r="H927" s="644">
        <v>4000</v>
      </c>
      <c r="I927" s="643" t="s">
        <v>22</v>
      </c>
      <c r="J927" s="641">
        <v>1</v>
      </c>
      <c r="K927" s="643" t="s">
        <v>22</v>
      </c>
      <c r="L927" s="646">
        <v>7</v>
      </c>
      <c r="M927" s="623" t="s">
        <v>24</v>
      </c>
      <c r="N927" s="275">
        <f>ROUNDUP(H927*J927*L927,-1)</f>
        <v>28000</v>
      </c>
      <c r="O927" s="267">
        <v>28000</v>
      </c>
      <c r="P927" s="267">
        <f t="shared" si="340"/>
        <v>0</v>
      </c>
      <c r="Q927" s="267"/>
      <c r="R927" s="267"/>
      <c r="S927" s="267"/>
      <c r="T927" s="267">
        <f>IF(AA927="기타보조금",N927*100%,N927*0%)</f>
        <v>28000</v>
      </c>
      <c r="U927" s="267">
        <f t="shared" si="341"/>
        <v>28000</v>
      </c>
      <c r="V927" s="267"/>
      <c r="W927" s="267"/>
      <c r="X927" s="267"/>
      <c r="Y927" s="755">
        <f t="shared" si="342"/>
        <v>28000</v>
      </c>
      <c r="Z927" s="268" t="s">
        <v>104</v>
      </c>
      <c r="AA927" s="274" t="s">
        <v>506</v>
      </c>
      <c r="AB927" s="274" t="s">
        <v>23</v>
      </c>
      <c r="AC927" s="257" t="s">
        <v>626</v>
      </c>
    </row>
    <row r="928" spans="1:29" ht="20.100000000000001" customHeight="1" x14ac:dyDescent="0.15">
      <c r="A928" s="783"/>
      <c r="B928" s="783"/>
      <c r="C928" s="783"/>
      <c r="D928" s="267"/>
      <c r="E928" s="267"/>
      <c r="F928" s="267"/>
      <c r="G928" s="156" t="s">
        <v>388</v>
      </c>
      <c r="H928" s="644">
        <v>4901.1000000000004</v>
      </c>
      <c r="I928" s="643" t="s">
        <v>22</v>
      </c>
      <c r="J928" s="641">
        <v>10</v>
      </c>
      <c r="K928" s="643" t="s">
        <v>22</v>
      </c>
      <c r="L928" s="646">
        <v>7</v>
      </c>
      <c r="M928" s="623" t="s">
        <v>24</v>
      </c>
      <c r="N928" s="275">
        <f>ROUNDUP(H928*J928*L928,-1)</f>
        <v>343080</v>
      </c>
      <c r="O928" s="267">
        <v>308500</v>
      </c>
      <c r="P928" s="267">
        <f t="shared" si="340"/>
        <v>34580</v>
      </c>
      <c r="Q928" s="267"/>
      <c r="R928" s="267"/>
      <c r="S928" s="267"/>
      <c r="T928" s="267">
        <f>IF(AA928="기타보조금",N928*100%,N928*0%)</f>
        <v>343080</v>
      </c>
      <c r="U928" s="267">
        <f t="shared" si="341"/>
        <v>343080</v>
      </c>
      <c r="V928" s="267"/>
      <c r="W928" s="267"/>
      <c r="X928" s="267"/>
      <c r="Y928" s="755">
        <f t="shared" si="342"/>
        <v>343080</v>
      </c>
      <c r="Z928" s="268" t="s">
        <v>104</v>
      </c>
      <c r="AA928" s="274" t="s">
        <v>506</v>
      </c>
      <c r="AB928" s="274" t="s">
        <v>23</v>
      </c>
      <c r="AC928" s="257" t="s">
        <v>626</v>
      </c>
    </row>
    <row r="929" spans="1:29" ht="20.100000000000001" customHeight="1" x14ac:dyDescent="0.15">
      <c r="A929" s="785"/>
      <c r="B929" s="785"/>
      <c r="C929" s="785"/>
      <c r="D929" s="320"/>
      <c r="E929" s="320"/>
      <c r="F929" s="320"/>
      <c r="G929" s="351"/>
      <c r="H929" s="243">
        <v>343</v>
      </c>
      <c r="I929" s="240" t="s">
        <v>22</v>
      </c>
      <c r="J929" s="146">
        <v>1</v>
      </c>
      <c r="K929" s="240"/>
      <c r="L929" s="368"/>
      <c r="M929" s="141" t="s">
        <v>24</v>
      </c>
      <c r="N929" s="265">
        <f>SUM(H929*J929)</f>
        <v>343</v>
      </c>
      <c r="O929" s="567"/>
      <c r="P929" s="320">
        <f t="shared" si="340"/>
        <v>343</v>
      </c>
      <c r="Q929" s="320"/>
      <c r="R929" s="320"/>
      <c r="S929" s="320"/>
      <c r="T929" s="320"/>
      <c r="U929" s="320">
        <f t="shared" si="341"/>
        <v>0</v>
      </c>
      <c r="V929" s="320"/>
      <c r="W929" s="320"/>
      <c r="X929" s="320">
        <f>IF(AA929="수익사업",N929*100%,N929*0%)</f>
        <v>343</v>
      </c>
      <c r="Y929" s="389">
        <f t="shared" si="342"/>
        <v>343</v>
      </c>
      <c r="Z929" s="269" t="s">
        <v>302</v>
      </c>
      <c r="AA929" s="268" t="s">
        <v>507</v>
      </c>
      <c r="AB929" s="268" t="s">
        <v>23</v>
      </c>
      <c r="AC929" s="257" t="s">
        <v>15</v>
      </c>
    </row>
    <row r="930" spans="1:29" ht="20.100000000000001" customHeight="1" x14ac:dyDescent="0.15">
      <c r="A930" s="784"/>
      <c r="B930" s="784"/>
      <c r="C930" s="784"/>
      <c r="D930" s="286"/>
      <c r="E930" s="286"/>
      <c r="F930" s="286"/>
      <c r="G930" s="600" t="s">
        <v>272</v>
      </c>
      <c r="H930" s="162">
        <v>169000</v>
      </c>
      <c r="I930" s="163" t="s">
        <v>22</v>
      </c>
      <c r="J930" s="173">
        <v>1</v>
      </c>
      <c r="K930" s="163"/>
      <c r="L930" s="598"/>
      <c r="M930" s="164" t="s">
        <v>24</v>
      </c>
      <c r="N930" s="284">
        <f>SUM(H930*J930)</f>
        <v>169000</v>
      </c>
      <c r="O930" s="286">
        <v>169000</v>
      </c>
      <c r="P930" s="286">
        <f t="shared" si="340"/>
        <v>0</v>
      </c>
      <c r="Q930" s="286"/>
      <c r="R930" s="286"/>
      <c r="S930" s="286"/>
      <c r="T930" s="286">
        <f>IF(AA930="기타보조금",N930*100%,N930*0%)</f>
        <v>169000</v>
      </c>
      <c r="U930" s="286">
        <f t="shared" si="341"/>
        <v>169000</v>
      </c>
      <c r="V930" s="286"/>
      <c r="W930" s="286"/>
      <c r="X930" s="286"/>
      <c r="Y930" s="755">
        <f t="shared" si="342"/>
        <v>169000</v>
      </c>
      <c r="Z930" s="268" t="s">
        <v>104</v>
      </c>
      <c r="AA930" s="274" t="s">
        <v>506</v>
      </c>
      <c r="AB930" s="274" t="s">
        <v>23</v>
      </c>
      <c r="AC930" s="257" t="s">
        <v>626</v>
      </c>
    </row>
    <row r="931" spans="1:29" ht="20.100000000000001" customHeight="1" x14ac:dyDescent="0.15">
      <c r="A931" s="783"/>
      <c r="B931" s="783"/>
      <c r="C931" s="783"/>
      <c r="D931" s="267"/>
      <c r="E931" s="267"/>
      <c r="F931" s="267"/>
      <c r="G931" s="155" t="s">
        <v>269</v>
      </c>
      <c r="H931" s="644">
        <v>50000</v>
      </c>
      <c r="I931" s="643" t="s">
        <v>22</v>
      </c>
      <c r="J931" s="641">
        <v>2</v>
      </c>
      <c r="K931" s="643" t="s">
        <v>22</v>
      </c>
      <c r="L931" s="646">
        <v>1</v>
      </c>
      <c r="M931" s="623" t="s">
        <v>24</v>
      </c>
      <c r="N931" s="275">
        <f>SUM(H931*J931*L931)</f>
        <v>100000</v>
      </c>
      <c r="O931" s="267">
        <v>100000</v>
      </c>
      <c r="P931" s="267">
        <f t="shared" si="340"/>
        <v>0</v>
      </c>
      <c r="Q931" s="267"/>
      <c r="R931" s="267"/>
      <c r="S931" s="267"/>
      <c r="T931" s="267">
        <f>IF(AA931="기타보조금",N931*100%,N931*0%)</f>
        <v>100000</v>
      </c>
      <c r="U931" s="267">
        <f t="shared" si="341"/>
        <v>100000</v>
      </c>
      <c r="V931" s="267"/>
      <c r="W931" s="267"/>
      <c r="X931" s="267"/>
      <c r="Y931" s="755">
        <f t="shared" si="342"/>
        <v>100000</v>
      </c>
      <c r="Z931" s="268" t="s">
        <v>104</v>
      </c>
      <c r="AA931" s="274" t="s">
        <v>506</v>
      </c>
      <c r="AB931" s="274" t="s">
        <v>23</v>
      </c>
      <c r="AC931" s="257" t="s">
        <v>626</v>
      </c>
    </row>
    <row r="932" spans="1:29" ht="20.100000000000001" customHeight="1" x14ac:dyDescent="0.15">
      <c r="A932" s="783"/>
      <c r="B932" s="783"/>
      <c r="C932" s="783"/>
      <c r="D932" s="267"/>
      <c r="E932" s="267"/>
      <c r="F932" s="267"/>
      <c r="G932" s="155" t="s">
        <v>396</v>
      </c>
      <c r="H932" s="644">
        <v>29920</v>
      </c>
      <c r="I932" s="643" t="s">
        <v>22</v>
      </c>
      <c r="J932" s="641">
        <v>1</v>
      </c>
      <c r="K932" s="641"/>
      <c r="L932" s="643"/>
      <c r="M932" s="621" t="s">
        <v>24</v>
      </c>
      <c r="N932" s="644">
        <f>SUM(H932*J932)</f>
        <v>29920</v>
      </c>
      <c r="O932" s="267">
        <v>29920</v>
      </c>
      <c r="P932" s="267">
        <f t="shared" si="340"/>
        <v>0</v>
      </c>
      <c r="Q932" s="267"/>
      <c r="R932" s="267"/>
      <c r="S932" s="267"/>
      <c r="T932" s="267">
        <f>IF(AA932="기타보조금",N932*100%,N932*0%)</f>
        <v>29920</v>
      </c>
      <c r="U932" s="267">
        <f t="shared" si="341"/>
        <v>29920</v>
      </c>
      <c r="V932" s="267"/>
      <c r="W932" s="267"/>
      <c r="X932" s="267"/>
      <c r="Y932" s="755">
        <f t="shared" si="342"/>
        <v>29920</v>
      </c>
      <c r="Z932" s="268" t="s">
        <v>104</v>
      </c>
      <c r="AA932" s="274" t="s">
        <v>506</v>
      </c>
      <c r="AB932" s="274" t="s">
        <v>23</v>
      </c>
      <c r="AC932" s="257" t="s">
        <v>626</v>
      </c>
    </row>
    <row r="933" spans="1:29" ht="20.100000000000001" customHeight="1" x14ac:dyDescent="0.15">
      <c r="A933" s="783"/>
      <c r="B933" s="783"/>
      <c r="C933" s="793" t="s">
        <v>646</v>
      </c>
      <c r="D933" s="293">
        <f>SUM(N934:N937)</f>
        <v>3150000</v>
      </c>
      <c r="E933" s="293">
        <v>0</v>
      </c>
      <c r="F933" s="293">
        <f>SUM(D933-E933)</f>
        <v>3150000</v>
      </c>
      <c r="G933" s="292"/>
      <c r="H933" s="290"/>
      <c r="I933" s="291"/>
      <c r="J933" s="291"/>
      <c r="K933" s="290"/>
      <c r="L933" s="291"/>
      <c r="M933" s="290"/>
      <c r="N933" s="289"/>
      <c r="O933" s="293">
        <f t="shared" ref="O933:Y933" si="343">SUM(O934:O937)</f>
        <v>3150000</v>
      </c>
      <c r="P933" s="293">
        <f t="shared" si="343"/>
        <v>0</v>
      </c>
      <c r="Q933" s="293">
        <f t="shared" si="343"/>
        <v>0</v>
      </c>
      <c r="R933" s="293">
        <f t="shared" si="343"/>
        <v>0</v>
      </c>
      <c r="S933" s="293">
        <f t="shared" si="343"/>
        <v>0</v>
      </c>
      <c r="T933" s="293">
        <f t="shared" si="343"/>
        <v>2500000</v>
      </c>
      <c r="U933" s="293">
        <f t="shared" si="343"/>
        <v>2500000</v>
      </c>
      <c r="V933" s="293">
        <f t="shared" si="343"/>
        <v>0</v>
      </c>
      <c r="W933" s="293">
        <f t="shared" si="343"/>
        <v>0</v>
      </c>
      <c r="X933" s="293">
        <f t="shared" si="343"/>
        <v>650000</v>
      </c>
      <c r="Y933" s="293">
        <f t="shared" si="343"/>
        <v>3150000</v>
      </c>
      <c r="Z933" s="287"/>
      <c r="AA933" s="287"/>
      <c r="AB933" s="287"/>
      <c r="AC933" s="627"/>
    </row>
    <row r="934" spans="1:29" ht="20.100000000000001" customHeight="1" x14ac:dyDescent="0.15">
      <c r="A934" s="783"/>
      <c r="B934" s="783"/>
      <c r="C934" s="783"/>
      <c r="D934" s="267"/>
      <c r="E934" s="267"/>
      <c r="F934" s="267"/>
      <c r="G934" s="161" t="s">
        <v>395</v>
      </c>
      <c r="H934" s="644">
        <v>120000</v>
      </c>
      <c r="I934" s="643" t="s">
        <v>22</v>
      </c>
      <c r="J934" s="641">
        <v>10</v>
      </c>
      <c r="K934" s="643" t="s">
        <v>22</v>
      </c>
      <c r="L934" s="646">
        <v>1</v>
      </c>
      <c r="M934" s="623" t="s">
        <v>24</v>
      </c>
      <c r="N934" s="275">
        <f>SUM(H934*J934*L934)</f>
        <v>1200000</v>
      </c>
      <c r="O934" s="277">
        <v>1200000</v>
      </c>
      <c r="P934" s="267">
        <f>N934-O934</f>
        <v>0</v>
      </c>
      <c r="Q934" s="267"/>
      <c r="R934" s="267"/>
      <c r="S934" s="267"/>
      <c r="T934" s="267">
        <f>IF(AA934="기타보조금",N934*100%,N934*0%)</f>
        <v>1200000</v>
      </c>
      <c r="U934" s="267">
        <f>SUM(Q934:T934)</f>
        <v>1200000</v>
      </c>
      <c r="V934" s="267"/>
      <c r="W934" s="267"/>
      <c r="X934" s="267"/>
      <c r="Y934" s="755">
        <f>SUM(U934:X934)</f>
        <v>1200000</v>
      </c>
      <c r="Z934" s="329" t="s">
        <v>122</v>
      </c>
      <c r="AA934" s="274" t="s">
        <v>506</v>
      </c>
      <c r="AB934" s="274" t="s">
        <v>23</v>
      </c>
      <c r="AC934" s="257" t="s">
        <v>626</v>
      </c>
    </row>
    <row r="935" spans="1:29" ht="20.100000000000001" customHeight="1" x14ac:dyDescent="0.15">
      <c r="A935" s="783"/>
      <c r="B935" s="783"/>
      <c r="C935" s="783"/>
      <c r="D935" s="267"/>
      <c r="E935" s="267"/>
      <c r="F935" s="267"/>
      <c r="G935" s="156" t="s">
        <v>401</v>
      </c>
      <c r="H935" s="644">
        <v>7442</v>
      </c>
      <c r="I935" s="643" t="s">
        <v>22</v>
      </c>
      <c r="J935" s="641">
        <v>10</v>
      </c>
      <c r="K935" s="643" t="s">
        <v>22</v>
      </c>
      <c r="L935" s="646">
        <v>16</v>
      </c>
      <c r="M935" s="623" t="s">
        <v>24</v>
      </c>
      <c r="N935" s="275">
        <f>SUM(H935*J935*L935)</f>
        <v>1190720</v>
      </c>
      <c r="O935" s="277">
        <v>1190720</v>
      </c>
      <c r="P935" s="267">
        <f>N935-O935</f>
        <v>0</v>
      </c>
      <c r="Q935" s="267"/>
      <c r="R935" s="267"/>
      <c r="S935" s="267"/>
      <c r="T935" s="267">
        <f>IF(AA935="기타보조금",N935*100%,N935*0%)</f>
        <v>1190720</v>
      </c>
      <c r="U935" s="267">
        <f>SUM(Q935:T935)</f>
        <v>1190720</v>
      </c>
      <c r="V935" s="267"/>
      <c r="W935" s="267"/>
      <c r="X935" s="267"/>
      <c r="Y935" s="755">
        <f>SUM(U935:X935)</f>
        <v>1190720</v>
      </c>
      <c r="Z935" s="329" t="s">
        <v>122</v>
      </c>
      <c r="AA935" s="274" t="s">
        <v>506</v>
      </c>
      <c r="AB935" s="274" t="s">
        <v>23</v>
      </c>
      <c r="AC935" s="257" t="s">
        <v>626</v>
      </c>
    </row>
    <row r="936" spans="1:29" ht="20.100000000000001" customHeight="1" x14ac:dyDescent="0.15">
      <c r="A936" s="783"/>
      <c r="B936" s="783"/>
      <c r="C936" s="783"/>
      <c r="D936" s="267"/>
      <c r="E936" s="267"/>
      <c r="F936" s="267"/>
      <c r="G936" s="155" t="s">
        <v>405</v>
      </c>
      <c r="H936" s="644">
        <v>10928</v>
      </c>
      <c r="I936" s="643" t="s">
        <v>22</v>
      </c>
      <c r="J936" s="641">
        <v>10</v>
      </c>
      <c r="K936" s="643"/>
      <c r="L936" s="646"/>
      <c r="M936" s="623" t="s">
        <v>24</v>
      </c>
      <c r="N936" s="275">
        <f>SUM(H936*J936)</f>
        <v>109280</v>
      </c>
      <c r="O936" s="267">
        <v>109280</v>
      </c>
      <c r="P936" s="267">
        <f>N936-O936</f>
        <v>0</v>
      </c>
      <c r="Q936" s="267"/>
      <c r="R936" s="267"/>
      <c r="S936" s="267"/>
      <c r="T936" s="267">
        <f>IF(AA936="기타보조금",N936*100%,N936*0%)</f>
        <v>109280</v>
      </c>
      <c r="U936" s="267">
        <f>SUM(Q936:T936)</f>
        <v>109280</v>
      </c>
      <c r="V936" s="267"/>
      <c r="W936" s="267"/>
      <c r="X936" s="267"/>
      <c r="Y936" s="755">
        <f>SUM(U936:X936)</f>
        <v>109280</v>
      </c>
      <c r="Z936" s="329" t="s">
        <v>122</v>
      </c>
      <c r="AA936" s="274" t="s">
        <v>506</v>
      </c>
      <c r="AB936" s="274" t="s">
        <v>23</v>
      </c>
      <c r="AC936" s="257" t="s">
        <v>626</v>
      </c>
    </row>
    <row r="937" spans="1:29" ht="20.100000000000001" customHeight="1" x14ac:dyDescent="0.15">
      <c r="A937" s="783"/>
      <c r="B937" s="783"/>
      <c r="C937" s="783"/>
      <c r="D937" s="267"/>
      <c r="E937" s="267"/>
      <c r="F937" s="267"/>
      <c r="G937" s="328" t="s">
        <v>429</v>
      </c>
      <c r="H937" s="217">
        <v>50000</v>
      </c>
      <c r="I937" s="218" t="s">
        <v>22</v>
      </c>
      <c r="J937" s="146">
        <v>1</v>
      </c>
      <c r="K937" s="218" t="s">
        <v>22</v>
      </c>
      <c r="L937" s="327">
        <v>13</v>
      </c>
      <c r="M937" s="220" t="s">
        <v>24</v>
      </c>
      <c r="N937" s="319">
        <f>SUM(H937*J937*L937)</f>
        <v>650000</v>
      </c>
      <c r="O937" s="389">
        <v>650000</v>
      </c>
      <c r="P937" s="267">
        <f>N937-O937</f>
        <v>0</v>
      </c>
      <c r="Q937" s="267"/>
      <c r="R937" s="267"/>
      <c r="S937" s="267"/>
      <c r="T937" s="267"/>
      <c r="U937" s="267">
        <f>SUM(Q937:T937)</f>
        <v>0</v>
      </c>
      <c r="V937" s="267"/>
      <c r="W937" s="267"/>
      <c r="X937" s="267">
        <f>IF(AA937="수익사업",N937*100%,N937*0%)</f>
        <v>650000</v>
      </c>
      <c r="Y937" s="755">
        <f>SUM(U937:X937)</f>
        <v>650000</v>
      </c>
      <c r="Z937" s="274" t="s">
        <v>100</v>
      </c>
      <c r="AA937" s="268" t="s">
        <v>507</v>
      </c>
      <c r="AB937" s="268" t="s">
        <v>23</v>
      </c>
      <c r="AC937" s="257" t="s">
        <v>398</v>
      </c>
    </row>
    <row r="938" spans="1:29" ht="20.100000000000001" customHeight="1" x14ac:dyDescent="0.15">
      <c r="A938" s="783"/>
      <c r="B938" s="783"/>
      <c r="C938" s="779" t="s">
        <v>645</v>
      </c>
      <c r="D938" s="293">
        <f>SUM(N939:N943)</f>
        <v>2000000</v>
      </c>
      <c r="E938" s="293">
        <v>0</v>
      </c>
      <c r="F938" s="293">
        <f>SUM(D938-E938)</f>
        <v>2000000</v>
      </c>
      <c r="G938" s="292"/>
      <c r="H938" s="290"/>
      <c r="I938" s="291"/>
      <c r="J938" s="291"/>
      <c r="K938" s="290"/>
      <c r="L938" s="291"/>
      <c r="M938" s="290"/>
      <c r="N938" s="289"/>
      <c r="O938" s="293">
        <f t="shared" ref="O938:Y938" si="344">SUM(O939:O943)</f>
        <v>1597690</v>
      </c>
      <c r="P938" s="293">
        <f t="shared" si="344"/>
        <v>402310</v>
      </c>
      <c r="Q938" s="293">
        <f t="shared" si="344"/>
        <v>0</v>
      </c>
      <c r="R938" s="293">
        <f t="shared" si="344"/>
        <v>0</v>
      </c>
      <c r="S938" s="293">
        <f t="shared" si="344"/>
        <v>0</v>
      </c>
      <c r="T938" s="293">
        <f t="shared" si="344"/>
        <v>2000000</v>
      </c>
      <c r="U938" s="293">
        <f t="shared" si="344"/>
        <v>2000000</v>
      </c>
      <c r="V938" s="293">
        <f t="shared" si="344"/>
        <v>0</v>
      </c>
      <c r="W938" s="293">
        <f t="shared" si="344"/>
        <v>0</v>
      </c>
      <c r="X938" s="293">
        <f t="shared" si="344"/>
        <v>0</v>
      </c>
      <c r="Y938" s="293">
        <f t="shared" si="344"/>
        <v>2000000</v>
      </c>
      <c r="Z938" s="287"/>
      <c r="AA938" s="287"/>
      <c r="AB938" s="287"/>
      <c r="AC938" s="627"/>
    </row>
    <row r="939" spans="1:29" ht="20.100000000000001" customHeight="1" x14ac:dyDescent="0.15">
      <c r="A939" s="783"/>
      <c r="B939" s="783"/>
      <c r="C939" s="783"/>
      <c r="D939" s="267"/>
      <c r="E939" s="267"/>
      <c r="F939" s="267"/>
      <c r="G939" s="155" t="s">
        <v>396</v>
      </c>
      <c r="H939" s="326"/>
      <c r="I939" s="324"/>
      <c r="J939" s="325"/>
      <c r="K939" s="324"/>
      <c r="L939" s="323"/>
      <c r="M939" s="322"/>
      <c r="N939" s="321"/>
      <c r="O939" s="267"/>
      <c r="P939" s="267"/>
      <c r="Q939" s="267"/>
      <c r="R939" s="267"/>
      <c r="S939" s="267"/>
      <c r="T939" s="267"/>
      <c r="U939" s="267"/>
      <c r="V939" s="267"/>
      <c r="W939" s="267"/>
      <c r="X939" s="267"/>
      <c r="Y939" s="755"/>
      <c r="Z939" s="268" t="s">
        <v>94</v>
      </c>
      <c r="AA939" s="274" t="s">
        <v>506</v>
      </c>
      <c r="AB939" s="274" t="s">
        <v>23</v>
      </c>
      <c r="AC939" s="257" t="s">
        <v>626</v>
      </c>
    </row>
    <row r="940" spans="1:29" ht="20.100000000000001" customHeight="1" x14ac:dyDescent="0.15">
      <c r="A940" s="783"/>
      <c r="B940" s="783"/>
      <c r="C940" s="783"/>
      <c r="D940" s="267"/>
      <c r="E940" s="267"/>
      <c r="F940" s="267"/>
      <c r="G940" s="155" t="s">
        <v>397</v>
      </c>
      <c r="H940" s="644">
        <v>50000</v>
      </c>
      <c r="I940" s="643" t="s">
        <v>22</v>
      </c>
      <c r="J940" s="642">
        <v>2</v>
      </c>
      <c r="K940" s="641" t="s">
        <v>22</v>
      </c>
      <c r="L940" s="640">
        <v>1</v>
      </c>
      <c r="M940" s="621" t="s">
        <v>24</v>
      </c>
      <c r="N940" s="319">
        <f>SUM(H940*J940*L940)</f>
        <v>100000</v>
      </c>
      <c r="O940" s="267"/>
      <c r="P940" s="267">
        <f>N940-O940</f>
        <v>100000</v>
      </c>
      <c r="Q940" s="267"/>
      <c r="R940" s="267"/>
      <c r="S940" s="267"/>
      <c r="T940" s="267">
        <f>IF(AA940="기타보조금",N940*100%,N940*0%)</f>
        <v>100000</v>
      </c>
      <c r="U940" s="267">
        <f>SUM(Q940:T940)</f>
        <v>100000</v>
      </c>
      <c r="V940" s="267"/>
      <c r="W940" s="267"/>
      <c r="X940" s="267"/>
      <c r="Y940" s="755">
        <f>SUM(U940:X940)</f>
        <v>100000</v>
      </c>
      <c r="Z940" s="268" t="s">
        <v>94</v>
      </c>
      <c r="AA940" s="274" t="s">
        <v>506</v>
      </c>
      <c r="AB940" s="274" t="s">
        <v>23</v>
      </c>
      <c r="AC940" s="257" t="s">
        <v>626</v>
      </c>
    </row>
    <row r="941" spans="1:29" ht="20.100000000000001" customHeight="1" x14ac:dyDescent="0.15">
      <c r="A941" s="783"/>
      <c r="B941" s="783"/>
      <c r="C941" s="783"/>
      <c r="D941" s="267"/>
      <c r="E941" s="267"/>
      <c r="F941" s="267"/>
      <c r="G941" s="155" t="s">
        <v>403</v>
      </c>
      <c r="H941" s="644">
        <v>9200</v>
      </c>
      <c r="I941" s="643" t="s">
        <v>22</v>
      </c>
      <c r="J941" s="642">
        <v>20</v>
      </c>
      <c r="K941" s="641" t="s">
        <v>22</v>
      </c>
      <c r="L941" s="640">
        <v>10</v>
      </c>
      <c r="M941" s="621" t="s">
        <v>24</v>
      </c>
      <c r="N941" s="275">
        <f>SUM(H941*J941*L941)</f>
        <v>1840000</v>
      </c>
      <c r="O941" s="267">
        <v>1560390</v>
      </c>
      <c r="P941" s="267">
        <f>N941-O941</f>
        <v>279610</v>
      </c>
      <c r="Q941" s="267"/>
      <c r="R941" s="267"/>
      <c r="S941" s="267"/>
      <c r="T941" s="267">
        <f>IF(AA941="기타보조금",N941*100%,N941*0%)</f>
        <v>1840000</v>
      </c>
      <c r="U941" s="267">
        <f>SUM(Q941:T941)</f>
        <v>1840000</v>
      </c>
      <c r="V941" s="267"/>
      <c r="W941" s="267"/>
      <c r="X941" s="267"/>
      <c r="Y941" s="755">
        <f>SUM(U941:X941)</f>
        <v>1840000</v>
      </c>
      <c r="Z941" s="268" t="s">
        <v>94</v>
      </c>
      <c r="AA941" s="274" t="s">
        <v>506</v>
      </c>
      <c r="AB941" s="274" t="s">
        <v>23</v>
      </c>
      <c r="AC941" s="257" t="s">
        <v>626</v>
      </c>
    </row>
    <row r="942" spans="1:29" ht="20.100000000000001" customHeight="1" x14ac:dyDescent="0.15">
      <c r="A942" s="783"/>
      <c r="B942" s="783"/>
      <c r="C942" s="783"/>
      <c r="D942" s="267"/>
      <c r="E942" s="267"/>
      <c r="F942" s="267"/>
      <c r="G942" s="155" t="s">
        <v>399</v>
      </c>
      <c r="H942" s="644">
        <v>4500</v>
      </c>
      <c r="I942" s="643" t="s">
        <v>22</v>
      </c>
      <c r="J942" s="642">
        <v>1</v>
      </c>
      <c r="K942" s="641" t="s">
        <v>22</v>
      </c>
      <c r="L942" s="640">
        <v>4</v>
      </c>
      <c r="M942" s="621" t="s">
        <v>24</v>
      </c>
      <c r="N942" s="275">
        <f>SUM(H942*J942*L942)</f>
        <v>18000</v>
      </c>
      <c r="O942" s="267"/>
      <c r="P942" s="267">
        <f>N942-O942</f>
        <v>18000</v>
      </c>
      <c r="Q942" s="267"/>
      <c r="R942" s="267"/>
      <c r="S942" s="267"/>
      <c r="T942" s="267">
        <f>IF(AA942="기타보조금",N942*100%,N942*0%)</f>
        <v>18000</v>
      </c>
      <c r="U942" s="267">
        <f>SUM(Q942:T942)</f>
        <v>18000</v>
      </c>
      <c r="V942" s="267"/>
      <c r="W942" s="267"/>
      <c r="X942" s="267"/>
      <c r="Y942" s="755">
        <f>SUM(U942:X942)</f>
        <v>18000</v>
      </c>
      <c r="Z942" s="268" t="s">
        <v>94</v>
      </c>
      <c r="AA942" s="274" t="s">
        <v>506</v>
      </c>
      <c r="AB942" s="274" t="s">
        <v>23</v>
      </c>
      <c r="AC942" s="257" t="s">
        <v>626</v>
      </c>
    </row>
    <row r="943" spans="1:29" ht="20.100000000000001" customHeight="1" x14ac:dyDescent="0.15">
      <c r="A943" s="783"/>
      <c r="B943" s="783"/>
      <c r="C943" s="783"/>
      <c r="D943" s="267"/>
      <c r="E943" s="267"/>
      <c r="F943" s="267"/>
      <c r="G943" s="155" t="s">
        <v>402</v>
      </c>
      <c r="H943" s="644">
        <v>420</v>
      </c>
      <c r="I943" s="643" t="s">
        <v>22</v>
      </c>
      <c r="J943" s="642">
        <v>10</v>
      </c>
      <c r="K943" s="641" t="s">
        <v>22</v>
      </c>
      <c r="L943" s="640">
        <v>10</v>
      </c>
      <c r="M943" s="621" t="s">
        <v>24</v>
      </c>
      <c r="N943" s="275">
        <f>SUM(H943*J943*L943)</f>
        <v>42000</v>
      </c>
      <c r="O943" s="267">
        <v>37300</v>
      </c>
      <c r="P943" s="267">
        <f>N943-O943</f>
        <v>4700</v>
      </c>
      <c r="Q943" s="267"/>
      <c r="R943" s="267"/>
      <c r="S943" s="267"/>
      <c r="T943" s="267">
        <f>IF(AA943="기타보조금",N943*100%,N943*0%)</f>
        <v>42000</v>
      </c>
      <c r="U943" s="267">
        <f>SUM(Q943:T943)</f>
        <v>42000</v>
      </c>
      <c r="V943" s="267"/>
      <c r="W943" s="267"/>
      <c r="X943" s="267"/>
      <c r="Y943" s="755">
        <f>SUM(U943:X943)</f>
        <v>42000</v>
      </c>
      <c r="Z943" s="268" t="s">
        <v>94</v>
      </c>
      <c r="AA943" s="274" t="s">
        <v>506</v>
      </c>
      <c r="AB943" s="274" t="s">
        <v>23</v>
      </c>
      <c r="AC943" s="257" t="s">
        <v>626</v>
      </c>
    </row>
    <row r="944" spans="1:29" ht="20.100000000000001" customHeight="1" x14ac:dyDescent="0.15">
      <c r="A944" s="783"/>
      <c r="B944" s="783"/>
      <c r="C944" s="779" t="s">
        <v>644</v>
      </c>
      <c r="D944" s="293">
        <f>SUM(N945:N963)</f>
        <v>2000000</v>
      </c>
      <c r="E944" s="293">
        <v>0</v>
      </c>
      <c r="F944" s="293">
        <f>SUM(D944-E944)</f>
        <v>2000000</v>
      </c>
      <c r="G944" s="292"/>
      <c r="H944" s="290"/>
      <c r="I944" s="291"/>
      <c r="J944" s="291"/>
      <c r="K944" s="290"/>
      <c r="L944" s="291"/>
      <c r="M944" s="290"/>
      <c r="N944" s="289"/>
      <c r="O944" s="293">
        <f t="shared" ref="O944:Y944" si="345">SUM(O945:O963)</f>
        <v>2000000</v>
      </c>
      <c r="P944" s="293">
        <f t="shared" si="345"/>
        <v>0</v>
      </c>
      <c r="Q944" s="293">
        <f t="shared" si="345"/>
        <v>0</v>
      </c>
      <c r="R944" s="293">
        <f t="shared" si="345"/>
        <v>0</v>
      </c>
      <c r="S944" s="293">
        <f t="shared" si="345"/>
        <v>0</v>
      </c>
      <c r="T944" s="293">
        <f t="shared" si="345"/>
        <v>2000000</v>
      </c>
      <c r="U944" s="293">
        <f t="shared" si="345"/>
        <v>2000000</v>
      </c>
      <c r="V944" s="293">
        <f t="shared" si="345"/>
        <v>0</v>
      </c>
      <c r="W944" s="293">
        <f t="shared" si="345"/>
        <v>0</v>
      </c>
      <c r="X944" s="293">
        <f t="shared" si="345"/>
        <v>0</v>
      </c>
      <c r="Y944" s="293">
        <f t="shared" si="345"/>
        <v>2000000</v>
      </c>
      <c r="Z944" s="287"/>
      <c r="AA944" s="287"/>
      <c r="AB944" s="287"/>
      <c r="AC944" s="627"/>
    </row>
    <row r="945" spans="1:29" ht="20.100000000000001" customHeight="1" x14ac:dyDescent="0.15">
      <c r="A945" s="783"/>
      <c r="B945" s="783"/>
      <c r="C945" s="783"/>
      <c r="D945" s="267"/>
      <c r="E945" s="267"/>
      <c r="F945" s="267"/>
      <c r="G945" s="647" t="s">
        <v>603</v>
      </c>
      <c r="H945" s="644"/>
      <c r="I945" s="643"/>
      <c r="J945" s="641"/>
      <c r="K945" s="643"/>
      <c r="L945" s="646"/>
      <c r="M945" s="623"/>
      <c r="N945" s="275"/>
      <c r="O945" s="267"/>
      <c r="P945" s="267">
        <f t="shared" ref="P945:P963" si="346">N945-O945</f>
        <v>0</v>
      </c>
      <c r="Q945" s="267"/>
      <c r="R945" s="267"/>
      <c r="S945" s="267"/>
      <c r="T945" s="267">
        <f t="shared" ref="T945:T963" si="347">IF(AA945="기타보조금",N945*100%,N945*0%)</f>
        <v>0</v>
      </c>
      <c r="U945" s="267">
        <f t="shared" ref="U945:U963" si="348">SUM(Q945:T945)</f>
        <v>0</v>
      </c>
      <c r="V945" s="267"/>
      <c r="W945" s="267"/>
      <c r="X945" s="267"/>
      <c r="Y945" s="755">
        <f t="shared" ref="Y945:Y963" si="349">SUM(U945:X945)</f>
        <v>0</v>
      </c>
      <c r="Z945" s="268" t="s">
        <v>219</v>
      </c>
      <c r="AA945" s="274" t="s">
        <v>506</v>
      </c>
      <c r="AB945" s="274" t="s">
        <v>23</v>
      </c>
      <c r="AC945" s="257" t="s">
        <v>626</v>
      </c>
    </row>
    <row r="946" spans="1:29" ht="20.100000000000001" customHeight="1" x14ac:dyDescent="0.15">
      <c r="A946" s="783"/>
      <c r="B946" s="783"/>
      <c r="C946" s="783"/>
      <c r="D946" s="267"/>
      <c r="E946" s="267"/>
      <c r="F946" s="267"/>
      <c r="G946" s="155" t="s">
        <v>394</v>
      </c>
      <c r="H946" s="644"/>
      <c r="I946" s="643"/>
      <c r="J946" s="641"/>
      <c r="K946" s="643"/>
      <c r="L946" s="646"/>
      <c r="M946" s="623"/>
      <c r="N946" s="275"/>
      <c r="O946" s="267"/>
      <c r="P946" s="267">
        <f t="shared" si="346"/>
        <v>0</v>
      </c>
      <c r="Q946" s="267"/>
      <c r="R946" s="267"/>
      <c r="S946" s="267"/>
      <c r="T946" s="267">
        <f t="shared" si="347"/>
        <v>0</v>
      </c>
      <c r="U946" s="267">
        <f t="shared" si="348"/>
        <v>0</v>
      </c>
      <c r="V946" s="267"/>
      <c r="W946" s="267"/>
      <c r="X946" s="267"/>
      <c r="Y946" s="755">
        <f t="shared" si="349"/>
        <v>0</v>
      </c>
      <c r="Z946" s="268" t="s">
        <v>219</v>
      </c>
      <c r="AA946" s="274" t="s">
        <v>506</v>
      </c>
      <c r="AB946" s="274" t="s">
        <v>23</v>
      </c>
      <c r="AC946" s="257" t="s">
        <v>626</v>
      </c>
    </row>
    <row r="947" spans="1:29" ht="20.100000000000001" customHeight="1" x14ac:dyDescent="0.15">
      <c r="A947" s="783"/>
      <c r="B947" s="783"/>
      <c r="C947" s="783"/>
      <c r="D947" s="267"/>
      <c r="E947" s="267"/>
      <c r="F947" s="267"/>
      <c r="G947" s="155" t="s">
        <v>392</v>
      </c>
      <c r="H947" s="644">
        <v>50000</v>
      </c>
      <c r="I947" s="643" t="s">
        <v>22</v>
      </c>
      <c r="J947" s="642">
        <v>1</v>
      </c>
      <c r="K947" s="641" t="s">
        <v>22</v>
      </c>
      <c r="L947" s="640">
        <v>5</v>
      </c>
      <c r="M947" s="621" t="s">
        <v>24</v>
      </c>
      <c r="N947" s="319">
        <f>SUM(H947*J947*L947)</f>
        <v>250000</v>
      </c>
      <c r="O947" s="267">
        <v>250000</v>
      </c>
      <c r="P947" s="267">
        <f t="shared" si="346"/>
        <v>0</v>
      </c>
      <c r="Q947" s="267"/>
      <c r="R947" s="267"/>
      <c r="S947" s="267"/>
      <c r="T947" s="267">
        <f t="shared" si="347"/>
        <v>250000</v>
      </c>
      <c r="U947" s="267">
        <f t="shared" si="348"/>
        <v>250000</v>
      </c>
      <c r="V947" s="267"/>
      <c r="W947" s="267"/>
      <c r="X947" s="267"/>
      <c r="Y947" s="755">
        <f t="shared" si="349"/>
        <v>250000</v>
      </c>
      <c r="Z947" s="268" t="s">
        <v>219</v>
      </c>
      <c r="AA947" s="274" t="s">
        <v>506</v>
      </c>
      <c r="AB947" s="274" t="s">
        <v>23</v>
      </c>
      <c r="AC947" s="257" t="s">
        <v>626</v>
      </c>
    </row>
    <row r="948" spans="1:29" ht="20.100000000000001" customHeight="1" x14ac:dyDescent="0.15">
      <c r="A948" s="783"/>
      <c r="B948" s="783"/>
      <c r="C948" s="783"/>
      <c r="D948" s="267"/>
      <c r="E948" s="267"/>
      <c r="F948" s="267"/>
      <c r="G948" s="155" t="s">
        <v>252</v>
      </c>
      <c r="H948" s="644">
        <v>4493.3</v>
      </c>
      <c r="I948" s="643" t="s">
        <v>22</v>
      </c>
      <c r="J948" s="642">
        <v>4</v>
      </c>
      <c r="K948" s="641" t="s">
        <v>22</v>
      </c>
      <c r="L948" s="645">
        <v>15</v>
      </c>
      <c r="M948" s="621" t="s">
        <v>24</v>
      </c>
      <c r="N948" s="319">
        <f>ROUNDUP(H948*J948*L948,-1)</f>
        <v>269600</v>
      </c>
      <c r="O948" s="267">
        <v>269600</v>
      </c>
      <c r="P948" s="267">
        <f t="shared" si="346"/>
        <v>0</v>
      </c>
      <c r="Q948" s="267"/>
      <c r="R948" s="267"/>
      <c r="S948" s="267"/>
      <c r="T948" s="267">
        <f t="shared" si="347"/>
        <v>269600</v>
      </c>
      <c r="U948" s="267">
        <f t="shared" si="348"/>
        <v>269600</v>
      </c>
      <c r="V948" s="267"/>
      <c r="W948" s="267"/>
      <c r="X948" s="267"/>
      <c r="Y948" s="755">
        <f t="shared" si="349"/>
        <v>269600</v>
      </c>
      <c r="Z948" s="268" t="s">
        <v>219</v>
      </c>
      <c r="AA948" s="274" t="s">
        <v>506</v>
      </c>
      <c r="AB948" s="274" t="s">
        <v>23</v>
      </c>
      <c r="AC948" s="257" t="s">
        <v>626</v>
      </c>
    </row>
    <row r="949" spans="1:29" ht="20.100000000000001" customHeight="1" x14ac:dyDescent="0.15">
      <c r="A949" s="783"/>
      <c r="B949" s="783"/>
      <c r="C949" s="783"/>
      <c r="D949" s="267"/>
      <c r="E949" s="267"/>
      <c r="F949" s="267"/>
      <c r="G949" s="155"/>
      <c r="H949" s="644">
        <v>8000</v>
      </c>
      <c r="I949" s="643" t="s">
        <v>22</v>
      </c>
      <c r="J949" s="642">
        <v>1</v>
      </c>
      <c r="K949" s="641" t="s">
        <v>22</v>
      </c>
      <c r="L949" s="645">
        <v>15</v>
      </c>
      <c r="M949" s="621" t="s">
        <v>24</v>
      </c>
      <c r="N949" s="319">
        <f>SUM(H949*J949*L949)</f>
        <v>120000</v>
      </c>
      <c r="O949" s="267">
        <v>120000</v>
      </c>
      <c r="P949" s="267">
        <f t="shared" si="346"/>
        <v>0</v>
      </c>
      <c r="Q949" s="267"/>
      <c r="R949" s="267"/>
      <c r="S949" s="267"/>
      <c r="T949" s="267">
        <f t="shared" si="347"/>
        <v>120000</v>
      </c>
      <c r="U949" s="267">
        <f t="shared" si="348"/>
        <v>120000</v>
      </c>
      <c r="V949" s="267"/>
      <c r="W949" s="267"/>
      <c r="X949" s="267"/>
      <c r="Y949" s="755">
        <f t="shared" si="349"/>
        <v>120000</v>
      </c>
      <c r="Z949" s="268" t="s">
        <v>219</v>
      </c>
      <c r="AA949" s="274" t="s">
        <v>506</v>
      </c>
      <c r="AB949" s="274" t="s">
        <v>23</v>
      </c>
      <c r="AC949" s="257" t="s">
        <v>626</v>
      </c>
    </row>
    <row r="950" spans="1:29" ht="20.100000000000001" customHeight="1" x14ac:dyDescent="0.15">
      <c r="A950" s="783"/>
      <c r="B950" s="783"/>
      <c r="C950" s="783"/>
      <c r="D950" s="267"/>
      <c r="E950" s="267"/>
      <c r="F950" s="267"/>
      <c r="G950" s="155" t="s">
        <v>257</v>
      </c>
      <c r="H950" s="644">
        <v>4000</v>
      </c>
      <c r="I950" s="643" t="s">
        <v>22</v>
      </c>
      <c r="J950" s="642">
        <v>1</v>
      </c>
      <c r="K950" s="641" t="s">
        <v>22</v>
      </c>
      <c r="L950" s="645">
        <v>74</v>
      </c>
      <c r="M950" s="621" t="s">
        <v>24</v>
      </c>
      <c r="N950" s="319">
        <f>SUM(H950*J950*L950)</f>
        <v>296000</v>
      </c>
      <c r="O950" s="267">
        <v>296000</v>
      </c>
      <c r="P950" s="267">
        <f t="shared" si="346"/>
        <v>0</v>
      </c>
      <c r="Q950" s="267"/>
      <c r="R950" s="267"/>
      <c r="S950" s="267"/>
      <c r="T950" s="267">
        <f t="shared" si="347"/>
        <v>296000</v>
      </c>
      <c r="U950" s="267">
        <f t="shared" si="348"/>
        <v>296000</v>
      </c>
      <c r="V950" s="267"/>
      <c r="W950" s="267"/>
      <c r="X950" s="267"/>
      <c r="Y950" s="755">
        <f t="shared" si="349"/>
        <v>296000</v>
      </c>
      <c r="Z950" s="268" t="s">
        <v>219</v>
      </c>
      <c r="AA950" s="274" t="s">
        <v>506</v>
      </c>
      <c r="AB950" s="274" t="s">
        <v>23</v>
      </c>
      <c r="AC950" s="257" t="s">
        <v>626</v>
      </c>
    </row>
    <row r="951" spans="1:29" ht="20.100000000000001" customHeight="1" x14ac:dyDescent="0.15">
      <c r="A951" s="783"/>
      <c r="B951" s="783"/>
      <c r="C951" s="783"/>
      <c r="D951" s="267"/>
      <c r="E951" s="267"/>
      <c r="F951" s="267"/>
      <c r="G951" s="155" t="s">
        <v>402</v>
      </c>
      <c r="H951" s="644">
        <v>23600</v>
      </c>
      <c r="I951" s="643" t="s">
        <v>22</v>
      </c>
      <c r="J951" s="642">
        <v>1</v>
      </c>
      <c r="K951" s="641"/>
      <c r="L951" s="640"/>
      <c r="M951" s="621" t="s">
        <v>24</v>
      </c>
      <c r="N951" s="319">
        <f>SUM(H951*J951)</f>
        <v>23600</v>
      </c>
      <c r="O951" s="267">
        <v>23600</v>
      </c>
      <c r="P951" s="267">
        <f t="shared" si="346"/>
        <v>0</v>
      </c>
      <c r="Q951" s="267"/>
      <c r="R951" s="267"/>
      <c r="S951" s="267"/>
      <c r="T951" s="267">
        <f t="shared" si="347"/>
        <v>23600</v>
      </c>
      <c r="U951" s="267">
        <f t="shared" si="348"/>
        <v>23600</v>
      </c>
      <c r="V951" s="267"/>
      <c r="W951" s="267"/>
      <c r="X951" s="267"/>
      <c r="Y951" s="755">
        <f t="shared" si="349"/>
        <v>23600</v>
      </c>
      <c r="Z951" s="268" t="s">
        <v>219</v>
      </c>
      <c r="AA951" s="274" t="s">
        <v>506</v>
      </c>
      <c r="AB951" s="274" t="s">
        <v>23</v>
      </c>
      <c r="AC951" s="257" t="s">
        <v>626</v>
      </c>
    </row>
    <row r="952" spans="1:29" ht="20.100000000000001" customHeight="1" x14ac:dyDescent="0.15">
      <c r="A952" s="783"/>
      <c r="B952" s="783"/>
      <c r="C952" s="783"/>
      <c r="D952" s="267"/>
      <c r="E952" s="267"/>
      <c r="F952" s="267"/>
      <c r="G952" s="155" t="s">
        <v>278</v>
      </c>
      <c r="H952" s="644"/>
      <c r="I952" s="643"/>
      <c r="J952" s="641"/>
      <c r="K952" s="643"/>
      <c r="L952" s="646"/>
      <c r="M952" s="623"/>
      <c r="N952" s="275"/>
      <c r="O952" s="267"/>
      <c r="P952" s="267">
        <f t="shared" si="346"/>
        <v>0</v>
      </c>
      <c r="Q952" s="267"/>
      <c r="R952" s="267"/>
      <c r="S952" s="267"/>
      <c r="T952" s="267">
        <f t="shared" si="347"/>
        <v>0</v>
      </c>
      <c r="U952" s="267">
        <f t="shared" si="348"/>
        <v>0</v>
      </c>
      <c r="V952" s="267"/>
      <c r="W952" s="267"/>
      <c r="X952" s="267"/>
      <c r="Y952" s="755">
        <f t="shared" si="349"/>
        <v>0</v>
      </c>
      <c r="Z952" s="268" t="s">
        <v>219</v>
      </c>
      <c r="AA952" s="274" t="s">
        <v>506</v>
      </c>
      <c r="AB952" s="274" t="s">
        <v>23</v>
      </c>
      <c r="AC952" s="257" t="s">
        <v>626</v>
      </c>
    </row>
    <row r="953" spans="1:29" ht="20.100000000000001" customHeight="1" x14ac:dyDescent="0.15">
      <c r="A953" s="783"/>
      <c r="B953" s="783"/>
      <c r="C953" s="783"/>
      <c r="D953" s="267"/>
      <c r="E953" s="267"/>
      <c r="F953" s="267"/>
      <c r="G953" s="155" t="s">
        <v>392</v>
      </c>
      <c r="H953" s="644">
        <v>200000</v>
      </c>
      <c r="I953" s="643" t="s">
        <v>22</v>
      </c>
      <c r="J953" s="642">
        <v>1</v>
      </c>
      <c r="K953" s="641" t="s">
        <v>22</v>
      </c>
      <c r="L953" s="640">
        <v>1</v>
      </c>
      <c r="M953" s="621" t="s">
        <v>24</v>
      </c>
      <c r="N953" s="319">
        <f>SUM(H953*J953*L953)</f>
        <v>200000</v>
      </c>
      <c r="O953" s="267">
        <v>200000</v>
      </c>
      <c r="P953" s="267">
        <f t="shared" si="346"/>
        <v>0</v>
      </c>
      <c r="Q953" s="267"/>
      <c r="R953" s="267"/>
      <c r="S953" s="267"/>
      <c r="T953" s="267">
        <f t="shared" si="347"/>
        <v>200000</v>
      </c>
      <c r="U953" s="267">
        <f t="shared" si="348"/>
        <v>200000</v>
      </c>
      <c r="V953" s="267"/>
      <c r="W953" s="267"/>
      <c r="X953" s="267"/>
      <c r="Y953" s="755">
        <f t="shared" si="349"/>
        <v>200000</v>
      </c>
      <c r="Z953" s="268" t="s">
        <v>219</v>
      </c>
      <c r="AA953" s="274" t="s">
        <v>506</v>
      </c>
      <c r="AB953" s="274" t="s">
        <v>23</v>
      </c>
      <c r="AC953" s="257" t="s">
        <v>626</v>
      </c>
    </row>
    <row r="954" spans="1:29" ht="20.100000000000001" customHeight="1" x14ac:dyDescent="0.15">
      <c r="A954" s="783"/>
      <c r="B954" s="783"/>
      <c r="C954" s="783"/>
      <c r="D954" s="267"/>
      <c r="E954" s="267"/>
      <c r="F954" s="267"/>
      <c r="G954" s="155" t="s">
        <v>403</v>
      </c>
      <c r="H954" s="644">
        <v>7681.8</v>
      </c>
      <c r="I954" s="643" t="s">
        <v>22</v>
      </c>
      <c r="J954" s="642">
        <v>1</v>
      </c>
      <c r="K954" s="641" t="s">
        <v>22</v>
      </c>
      <c r="L954" s="645">
        <v>22</v>
      </c>
      <c r="M954" s="621" t="s">
        <v>24</v>
      </c>
      <c r="N954" s="319">
        <f>ROUNDUP(H954*J954*L954,-1)</f>
        <v>169000</v>
      </c>
      <c r="O954" s="267">
        <v>169000</v>
      </c>
      <c r="P954" s="267">
        <f t="shared" si="346"/>
        <v>0</v>
      </c>
      <c r="Q954" s="267"/>
      <c r="R954" s="267"/>
      <c r="S954" s="267"/>
      <c r="T954" s="267">
        <f t="shared" si="347"/>
        <v>169000</v>
      </c>
      <c r="U954" s="267">
        <f t="shared" si="348"/>
        <v>169000</v>
      </c>
      <c r="V954" s="267"/>
      <c r="W954" s="267"/>
      <c r="X954" s="267"/>
      <c r="Y954" s="755">
        <f t="shared" si="349"/>
        <v>169000</v>
      </c>
      <c r="Z954" s="268" t="s">
        <v>219</v>
      </c>
      <c r="AA954" s="274" t="s">
        <v>506</v>
      </c>
      <c r="AB954" s="274" t="s">
        <v>23</v>
      </c>
      <c r="AC954" s="257" t="s">
        <v>626</v>
      </c>
    </row>
    <row r="955" spans="1:29" ht="20.100000000000001" customHeight="1" x14ac:dyDescent="0.15">
      <c r="A955" s="783"/>
      <c r="B955" s="783"/>
      <c r="C955" s="783"/>
      <c r="D955" s="267"/>
      <c r="E955" s="267"/>
      <c r="F955" s="267"/>
      <c r="G955" s="155" t="s">
        <v>402</v>
      </c>
      <c r="H955" s="644">
        <v>1500</v>
      </c>
      <c r="I955" s="643" t="s">
        <v>22</v>
      </c>
      <c r="J955" s="642">
        <v>1</v>
      </c>
      <c r="K955" s="641" t="s">
        <v>22</v>
      </c>
      <c r="L955" s="645">
        <v>22</v>
      </c>
      <c r="M955" s="621" t="s">
        <v>24</v>
      </c>
      <c r="N955" s="319">
        <f t="shared" ref="N955:N960" si="350">SUM(H955*J955*L955)</f>
        <v>33000</v>
      </c>
      <c r="O955" s="267">
        <v>33000</v>
      </c>
      <c r="P955" s="267">
        <f t="shared" si="346"/>
        <v>0</v>
      </c>
      <c r="Q955" s="267"/>
      <c r="R955" s="267"/>
      <c r="S955" s="267"/>
      <c r="T955" s="267">
        <f t="shared" si="347"/>
        <v>33000</v>
      </c>
      <c r="U955" s="267">
        <f t="shared" si="348"/>
        <v>33000</v>
      </c>
      <c r="V955" s="267"/>
      <c r="W955" s="267"/>
      <c r="X955" s="267"/>
      <c r="Y955" s="755">
        <f t="shared" si="349"/>
        <v>33000</v>
      </c>
      <c r="Z955" s="268" t="s">
        <v>219</v>
      </c>
      <c r="AA955" s="274" t="s">
        <v>506</v>
      </c>
      <c r="AB955" s="274" t="s">
        <v>23</v>
      </c>
      <c r="AC955" s="257" t="s">
        <v>626</v>
      </c>
    </row>
    <row r="956" spans="1:29" ht="20.100000000000001" customHeight="1" x14ac:dyDescent="0.15">
      <c r="A956" s="783"/>
      <c r="B956" s="783"/>
      <c r="C956" s="783"/>
      <c r="D956" s="267"/>
      <c r="E956" s="267"/>
      <c r="F956" s="267"/>
      <c r="G956" s="155" t="s">
        <v>399</v>
      </c>
      <c r="H956" s="644">
        <v>3600</v>
      </c>
      <c r="I956" s="643" t="s">
        <v>22</v>
      </c>
      <c r="J956" s="642">
        <v>1</v>
      </c>
      <c r="K956" s="641" t="s">
        <v>22</v>
      </c>
      <c r="L956" s="645">
        <v>22</v>
      </c>
      <c r="M956" s="621" t="s">
        <v>24</v>
      </c>
      <c r="N956" s="319">
        <f t="shared" si="350"/>
        <v>79200</v>
      </c>
      <c r="O956" s="267">
        <v>79200</v>
      </c>
      <c r="P956" s="267">
        <f t="shared" si="346"/>
        <v>0</v>
      </c>
      <c r="Q956" s="267"/>
      <c r="R956" s="267"/>
      <c r="S956" s="267"/>
      <c r="T956" s="267">
        <f t="shared" si="347"/>
        <v>79200</v>
      </c>
      <c r="U956" s="267">
        <f t="shared" si="348"/>
        <v>79200</v>
      </c>
      <c r="V956" s="267"/>
      <c r="W956" s="267"/>
      <c r="X956" s="267"/>
      <c r="Y956" s="755">
        <f t="shared" si="349"/>
        <v>79200</v>
      </c>
      <c r="Z956" s="268" t="s">
        <v>219</v>
      </c>
      <c r="AA956" s="274" t="s">
        <v>506</v>
      </c>
      <c r="AB956" s="274" t="s">
        <v>23</v>
      </c>
      <c r="AC956" s="257" t="s">
        <v>626</v>
      </c>
    </row>
    <row r="957" spans="1:29" ht="20.100000000000001" customHeight="1" x14ac:dyDescent="0.15">
      <c r="A957" s="783"/>
      <c r="B957" s="783"/>
      <c r="C957" s="783"/>
      <c r="D957" s="267"/>
      <c r="E957" s="267"/>
      <c r="F957" s="267"/>
      <c r="G957" s="155" t="s">
        <v>259</v>
      </c>
      <c r="H957" s="644">
        <v>150000</v>
      </c>
      <c r="I957" s="643" t="s">
        <v>22</v>
      </c>
      <c r="J957" s="642">
        <v>1</v>
      </c>
      <c r="K957" s="641" t="s">
        <v>22</v>
      </c>
      <c r="L957" s="645">
        <v>1</v>
      </c>
      <c r="M957" s="621" t="s">
        <v>24</v>
      </c>
      <c r="N957" s="319">
        <f t="shared" si="350"/>
        <v>150000</v>
      </c>
      <c r="O957" s="267">
        <v>150000</v>
      </c>
      <c r="P957" s="267">
        <f t="shared" si="346"/>
        <v>0</v>
      </c>
      <c r="Q957" s="267"/>
      <c r="R957" s="267"/>
      <c r="S957" s="267"/>
      <c r="T957" s="267">
        <f t="shared" si="347"/>
        <v>150000</v>
      </c>
      <c r="U957" s="267">
        <f t="shared" si="348"/>
        <v>150000</v>
      </c>
      <c r="V957" s="267"/>
      <c r="W957" s="267"/>
      <c r="X957" s="267"/>
      <c r="Y957" s="755">
        <f t="shared" si="349"/>
        <v>150000</v>
      </c>
      <c r="Z957" s="268" t="s">
        <v>219</v>
      </c>
      <c r="AA957" s="274" t="s">
        <v>506</v>
      </c>
      <c r="AB957" s="274" t="s">
        <v>23</v>
      </c>
      <c r="AC957" s="257" t="s">
        <v>626</v>
      </c>
    </row>
    <row r="958" spans="1:29" ht="20.100000000000001" customHeight="1" x14ac:dyDescent="0.15">
      <c r="A958" s="783"/>
      <c r="B958" s="783"/>
      <c r="C958" s="783"/>
      <c r="D958" s="267"/>
      <c r="E958" s="267"/>
      <c r="F958" s="267"/>
      <c r="G958" s="156"/>
      <c r="H958" s="644">
        <v>100000</v>
      </c>
      <c r="I958" s="643" t="s">
        <v>22</v>
      </c>
      <c r="J958" s="642">
        <v>1</v>
      </c>
      <c r="K958" s="641" t="s">
        <v>22</v>
      </c>
      <c r="L958" s="645">
        <v>1</v>
      </c>
      <c r="M958" s="621" t="s">
        <v>24</v>
      </c>
      <c r="N958" s="319">
        <f t="shared" si="350"/>
        <v>100000</v>
      </c>
      <c r="O958" s="267">
        <v>100000</v>
      </c>
      <c r="P958" s="267">
        <f t="shared" si="346"/>
        <v>0</v>
      </c>
      <c r="Q958" s="267"/>
      <c r="R958" s="267"/>
      <c r="S958" s="267"/>
      <c r="T958" s="267">
        <f t="shared" si="347"/>
        <v>100000</v>
      </c>
      <c r="U958" s="267">
        <f t="shared" si="348"/>
        <v>100000</v>
      </c>
      <c r="V958" s="267"/>
      <c r="W958" s="267"/>
      <c r="X958" s="267"/>
      <c r="Y958" s="755">
        <f t="shared" si="349"/>
        <v>100000</v>
      </c>
      <c r="Z958" s="268" t="s">
        <v>219</v>
      </c>
      <c r="AA958" s="274" t="s">
        <v>506</v>
      </c>
      <c r="AB958" s="274" t="s">
        <v>23</v>
      </c>
      <c r="AC958" s="257" t="s">
        <v>626</v>
      </c>
    </row>
    <row r="959" spans="1:29" ht="20.100000000000001" customHeight="1" x14ac:dyDescent="0.15">
      <c r="A959" s="783"/>
      <c r="B959" s="783"/>
      <c r="C959" s="783"/>
      <c r="D959" s="267"/>
      <c r="E959" s="267"/>
      <c r="F959" s="267"/>
      <c r="G959" s="156"/>
      <c r="H959" s="644">
        <v>50000</v>
      </c>
      <c r="I959" s="643" t="s">
        <v>22</v>
      </c>
      <c r="J959" s="642">
        <v>1</v>
      </c>
      <c r="K959" s="641" t="s">
        <v>22</v>
      </c>
      <c r="L959" s="645">
        <v>1</v>
      </c>
      <c r="M959" s="621" t="s">
        <v>24</v>
      </c>
      <c r="N959" s="319">
        <f t="shared" si="350"/>
        <v>50000</v>
      </c>
      <c r="O959" s="267">
        <v>50000</v>
      </c>
      <c r="P959" s="267">
        <f t="shared" si="346"/>
        <v>0</v>
      </c>
      <c r="Q959" s="267"/>
      <c r="R959" s="267"/>
      <c r="S959" s="267"/>
      <c r="T959" s="267">
        <f t="shared" si="347"/>
        <v>50000</v>
      </c>
      <c r="U959" s="267">
        <f t="shared" si="348"/>
        <v>50000</v>
      </c>
      <c r="V959" s="267"/>
      <c r="W959" s="267"/>
      <c r="X959" s="267"/>
      <c r="Y959" s="755">
        <f t="shared" si="349"/>
        <v>50000</v>
      </c>
      <c r="Z959" s="268" t="s">
        <v>219</v>
      </c>
      <c r="AA959" s="274" t="s">
        <v>506</v>
      </c>
      <c r="AB959" s="274" t="s">
        <v>23</v>
      </c>
      <c r="AC959" s="257" t="s">
        <v>626</v>
      </c>
    </row>
    <row r="960" spans="1:29" ht="20.100000000000001" customHeight="1" x14ac:dyDescent="0.15">
      <c r="A960" s="783"/>
      <c r="B960" s="783"/>
      <c r="C960" s="783"/>
      <c r="D960" s="267"/>
      <c r="E960" s="267"/>
      <c r="F960" s="267"/>
      <c r="G960" s="156"/>
      <c r="H960" s="644">
        <v>20000</v>
      </c>
      <c r="I960" s="643" t="s">
        <v>22</v>
      </c>
      <c r="J960" s="642">
        <v>1</v>
      </c>
      <c r="K960" s="641" t="s">
        <v>22</v>
      </c>
      <c r="L960" s="645">
        <v>2</v>
      </c>
      <c r="M960" s="621" t="s">
        <v>24</v>
      </c>
      <c r="N960" s="319">
        <f t="shared" si="350"/>
        <v>40000</v>
      </c>
      <c r="O960" s="267">
        <v>40000</v>
      </c>
      <c r="P960" s="267">
        <f t="shared" si="346"/>
        <v>0</v>
      </c>
      <c r="Q960" s="267"/>
      <c r="R960" s="267"/>
      <c r="S960" s="267"/>
      <c r="T960" s="267">
        <f t="shared" si="347"/>
        <v>40000</v>
      </c>
      <c r="U960" s="267">
        <f t="shared" si="348"/>
        <v>40000</v>
      </c>
      <c r="V960" s="267"/>
      <c r="W960" s="267"/>
      <c r="X960" s="267"/>
      <c r="Y960" s="755">
        <f t="shared" si="349"/>
        <v>40000</v>
      </c>
      <c r="Z960" s="268" t="s">
        <v>219</v>
      </c>
      <c r="AA960" s="274" t="s">
        <v>506</v>
      </c>
      <c r="AB960" s="274" t="s">
        <v>23</v>
      </c>
      <c r="AC960" s="257" t="s">
        <v>626</v>
      </c>
    </row>
    <row r="961" spans="1:29" ht="20.100000000000001" customHeight="1" x14ac:dyDescent="0.15">
      <c r="A961" s="785"/>
      <c r="B961" s="785"/>
      <c r="C961" s="785"/>
      <c r="D961" s="320"/>
      <c r="E961" s="320"/>
      <c r="F961" s="320"/>
      <c r="G961" s="385" t="s">
        <v>277</v>
      </c>
      <c r="H961" s="384"/>
      <c r="I961" s="383"/>
      <c r="J961" s="608"/>
      <c r="K961" s="349"/>
      <c r="L961" s="609"/>
      <c r="M961" s="248"/>
      <c r="N961" s="382"/>
      <c r="O961" s="320"/>
      <c r="P961" s="320">
        <f t="shared" si="346"/>
        <v>0</v>
      </c>
      <c r="Q961" s="320"/>
      <c r="R961" s="320"/>
      <c r="S961" s="320"/>
      <c r="T961" s="320">
        <f t="shared" si="347"/>
        <v>0</v>
      </c>
      <c r="U961" s="320">
        <f t="shared" si="348"/>
        <v>0</v>
      </c>
      <c r="V961" s="320"/>
      <c r="W961" s="320"/>
      <c r="X961" s="320"/>
      <c r="Y961" s="755">
        <f t="shared" si="349"/>
        <v>0</v>
      </c>
      <c r="Z961" s="268" t="s">
        <v>219</v>
      </c>
      <c r="AA961" s="274" t="s">
        <v>506</v>
      </c>
      <c r="AB961" s="274" t="s">
        <v>23</v>
      </c>
      <c r="AC961" s="257" t="s">
        <v>626</v>
      </c>
    </row>
    <row r="962" spans="1:29" ht="20.100000000000001" customHeight="1" x14ac:dyDescent="0.15">
      <c r="A962" s="784"/>
      <c r="B962" s="784"/>
      <c r="C962" s="784"/>
      <c r="D962" s="286"/>
      <c r="E962" s="286"/>
      <c r="F962" s="286"/>
      <c r="G962" s="600" t="s">
        <v>275</v>
      </c>
      <c r="H962" s="162">
        <v>27000</v>
      </c>
      <c r="I962" s="163" t="s">
        <v>22</v>
      </c>
      <c r="J962" s="610">
        <v>2</v>
      </c>
      <c r="K962" s="173" t="s">
        <v>22</v>
      </c>
      <c r="L962" s="611">
        <v>4</v>
      </c>
      <c r="M962" s="353" t="s">
        <v>24</v>
      </c>
      <c r="N962" s="561">
        <f>SUM(H962*J962*L962)</f>
        <v>216000</v>
      </c>
      <c r="O962" s="286">
        <v>216000</v>
      </c>
      <c r="P962" s="286">
        <f t="shared" si="346"/>
        <v>0</v>
      </c>
      <c r="Q962" s="286"/>
      <c r="R962" s="286"/>
      <c r="S962" s="286"/>
      <c r="T962" s="286">
        <f t="shared" si="347"/>
        <v>216000</v>
      </c>
      <c r="U962" s="286">
        <f t="shared" si="348"/>
        <v>216000</v>
      </c>
      <c r="V962" s="286"/>
      <c r="W962" s="286"/>
      <c r="X962" s="286"/>
      <c r="Y962" s="755">
        <f t="shared" si="349"/>
        <v>216000</v>
      </c>
      <c r="Z962" s="268" t="s">
        <v>219</v>
      </c>
      <c r="AA962" s="274" t="s">
        <v>506</v>
      </c>
      <c r="AB962" s="274" t="s">
        <v>23</v>
      </c>
      <c r="AC962" s="257" t="s">
        <v>626</v>
      </c>
    </row>
    <row r="963" spans="1:29" ht="20.100000000000001" customHeight="1" x14ac:dyDescent="0.15">
      <c r="A963" s="783"/>
      <c r="B963" s="783"/>
      <c r="C963" s="785"/>
      <c r="D963" s="320"/>
      <c r="E963" s="320"/>
      <c r="F963" s="320"/>
      <c r="G963" s="155" t="s">
        <v>402</v>
      </c>
      <c r="H963" s="795">
        <v>3600</v>
      </c>
      <c r="I963" s="796" t="s">
        <v>22</v>
      </c>
      <c r="J963" s="797">
        <v>1</v>
      </c>
      <c r="K963" s="798"/>
      <c r="L963" s="799"/>
      <c r="M963" s="800" t="s">
        <v>24</v>
      </c>
      <c r="N963" s="319">
        <f>SUM(H963*J963)</f>
        <v>3600</v>
      </c>
      <c r="O963" s="267">
        <v>3600</v>
      </c>
      <c r="P963" s="267">
        <f t="shared" si="346"/>
        <v>0</v>
      </c>
      <c r="Q963" s="267"/>
      <c r="R963" s="267"/>
      <c r="S963" s="267"/>
      <c r="T963" s="267">
        <f t="shared" si="347"/>
        <v>3600</v>
      </c>
      <c r="U963" s="267">
        <f t="shared" si="348"/>
        <v>3600</v>
      </c>
      <c r="V963" s="267"/>
      <c r="W963" s="267"/>
      <c r="X963" s="267"/>
      <c r="Y963" s="755">
        <f t="shared" si="349"/>
        <v>3600</v>
      </c>
      <c r="Z963" s="268" t="s">
        <v>219</v>
      </c>
      <c r="AA963" s="274" t="s">
        <v>506</v>
      </c>
      <c r="AB963" s="274" t="s">
        <v>23</v>
      </c>
      <c r="AC963" s="257" t="s">
        <v>626</v>
      </c>
    </row>
    <row r="964" spans="1:29" ht="20.100000000000001" customHeight="1" x14ac:dyDescent="0.15">
      <c r="A964" s="782" t="s">
        <v>442</v>
      </c>
      <c r="B964" s="901" t="s">
        <v>21</v>
      </c>
      <c r="C964" s="902"/>
      <c r="D964" s="316">
        <f t="shared" ref="D964:F965" si="351">SUM(D965)</f>
        <v>565739</v>
      </c>
      <c r="E964" s="316">
        <f t="shared" si="351"/>
        <v>2888250</v>
      </c>
      <c r="F964" s="316">
        <f t="shared" si="351"/>
        <v>-2322511</v>
      </c>
      <c r="G964" s="148"/>
      <c r="H964" s="72"/>
      <c r="I964" s="73"/>
      <c r="J964" s="73"/>
      <c r="K964" s="72"/>
      <c r="L964" s="73"/>
      <c r="M964" s="72"/>
      <c r="N964" s="315"/>
      <c r="O964" s="314">
        <f t="shared" ref="O964:Y965" si="352">SUM(O965)</f>
        <v>565739</v>
      </c>
      <c r="P964" s="314">
        <f t="shared" si="352"/>
        <v>0</v>
      </c>
      <c r="Q964" s="314">
        <f t="shared" si="352"/>
        <v>0</v>
      </c>
      <c r="R964" s="314">
        <f t="shared" si="352"/>
        <v>0</v>
      </c>
      <c r="S964" s="314">
        <f t="shared" si="352"/>
        <v>0</v>
      </c>
      <c r="T964" s="314">
        <f t="shared" si="352"/>
        <v>0</v>
      </c>
      <c r="U964" s="314">
        <f t="shared" si="352"/>
        <v>0</v>
      </c>
      <c r="V964" s="314">
        <f t="shared" si="352"/>
        <v>0</v>
      </c>
      <c r="W964" s="314">
        <f t="shared" si="352"/>
        <v>0</v>
      </c>
      <c r="X964" s="314">
        <f t="shared" si="352"/>
        <v>565739</v>
      </c>
      <c r="Y964" s="314">
        <f t="shared" si="352"/>
        <v>565739</v>
      </c>
      <c r="Z964" s="313"/>
      <c r="AA964" s="313"/>
      <c r="AB964" s="313"/>
      <c r="AC964" s="627"/>
    </row>
    <row r="965" spans="1:29" ht="20.100000000000001" customHeight="1" x14ac:dyDescent="0.15">
      <c r="A965" s="784"/>
      <c r="B965" s="779" t="s">
        <v>469</v>
      </c>
      <c r="C965" s="113" t="s">
        <v>11</v>
      </c>
      <c r="D965" s="293">
        <f t="shared" si="351"/>
        <v>565739</v>
      </c>
      <c r="E965" s="293">
        <f t="shared" si="351"/>
        <v>2888250</v>
      </c>
      <c r="F965" s="293">
        <f t="shared" si="351"/>
        <v>-2322511</v>
      </c>
      <c r="G965" s="292"/>
      <c r="H965" s="290"/>
      <c r="I965" s="290"/>
      <c r="J965" s="290"/>
      <c r="K965" s="290"/>
      <c r="L965" s="290"/>
      <c r="M965" s="290"/>
      <c r="N965" s="289"/>
      <c r="O965" s="293">
        <f t="shared" si="352"/>
        <v>565739</v>
      </c>
      <c r="P965" s="293">
        <f t="shared" si="352"/>
        <v>0</v>
      </c>
      <c r="Q965" s="293">
        <f t="shared" si="352"/>
        <v>0</v>
      </c>
      <c r="R965" s="293">
        <f t="shared" si="352"/>
        <v>0</v>
      </c>
      <c r="S965" s="293">
        <f t="shared" si="352"/>
        <v>0</v>
      </c>
      <c r="T965" s="293">
        <f t="shared" si="352"/>
        <v>0</v>
      </c>
      <c r="U965" s="293">
        <f t="shared" si="352"/>
        <v>0</v>
      </c>
      <c r="V965" s="293">
        <f t="shared" si="352"/>
        <v>0</v>
      </c>
      <c r="W965" s="293">
        <f t="shared" si="352"/>
        <v>0</v>
      </c>
      <c r="X965" s="293">
        <f t="shared" si="352"/>
        <v>565739</v>
      </c>
      <c r="Y965" s="293">
        <f t="shared" si="352"/>
        <v>565739</v>
      </c>
      <c r="Z965" s="268"/>
      <c r="AA965" s="268"/>
      <c r="AB965" s="274"/>
      <c r="AC965" s="627"/>
    </row>
    <row r="966" spans="1:29" ht="20.100000000000001" customHeight="1" x14ac:dyDescent="0.15">
      <c r="A966" s="783"/>
      <c r="B966" s="783"/>
      <c r="C966" s="779" t="s">
        <v>485</v>
      </c>
      <c r="D966" s="293">
        <f>SUM(N967:N969)</f>
        <v>565739</v>
      </c>
      <c r="E966" s="293">
        <v>2888250</v>
      </c>
      <c r="F966" s="293">
        <f>SUM(D966-E966)</f>
        <v>-2322511</v>
      </c>
      <c r="G966" s="292"/>
      <c r="H966" s="290"/>
      <c r="I966" s="290"/>
      <c r="J966" s="290"/>
      <c r="K966" s="290"/>
      <c r="L966" s="290"/>
      <c r="M966" s="290"/>
      <c r="N966" s="310"/>
      <c r="O966" s="293">
        <f t="shared" ref="O966:Y966" si="353">SUM(O967:O969)</f>
        <v>565739</v>
      </c>
      <c r="P966" s="293">
        <f t="shared" si="353"/>
        <v>0</v>
      </c>
      <c r="Q966" s="293">
        <f t="shared" si="353"/>
        <v>0</v>
      </c>
      <c r="R966" s="293">
        <f t="shared" si="353"/>
        <v>0</v>
      </c>
      <c r="S966" s="293">
        <f t="shared" si="353"/>
        <v>0</v>
      </c>
      <c r="T966" s="293">
        <f t="shared" si="353"/>
        <v>0</v>
      </c>
      <c r="U966" s="293">
        <f t="shared" si="353"/>
        <v>0</v>
      </c>
      <c r="V966" s="293">
        <f t="shared" si="353"/>
        <v>0</v>
      </c>
      <c r="W966" s="293">
        <f t="shared" si="353"/>
        <v>0</v>
      </c>
      <c r="X966" s="293">
        <f t="shared" si="353"/>
        <v>565739</v>
      </c>
      <c r="Y966" s="293">
        <f t="shared" si="353"/>
        <v>565739</v>
      </c>
      <c r="Z966" s="309"/>
      <c r="AA966" s="309"/>
      <c r="AB966" s="308"/>
      <c r="AC966" s="627"/>
    </row>
    <row r="967" spans="1:29" ht="20.100000000000001" customHeight="1" x14ac:dyDescent="0.15">
      <c r="A967" s="783"/>
      <c r="B967" s="783"/>
      <c r="C967" s="783"/>
      <c r="D967" s="267"/>
      <c r="E967" s="267"/>
      <c r="F967" s="267"/>
      <c r="G967" s="285" t="s">
        <v>585</v>
      </c>
      <c r="H967" s="801">
        <v>412739</v>
      </c>
      <c r="I967" s="802" t="s">
        <v>22</v>
      </c>
      <c r="J967" s="803">
        <v>1</v>
      </c>
      <c r="K967" s="802"/>
      <c r="L967" s="804"/>
      <c r="M967" s="805" t="s">
        <v>24</v>
      </c>
      <c r="N967" s="319">
        <f>SUM(H967*J967)</f>
        <v>412739</v>
      </c>
      <c r="O967" s="286">
        <v>412739</v>
      </c>
      <c r="P967" s="267">
        <f>SUM(N967-O967)</f>
        <v>0</v>
      </c>
      <c r="Q967" s="286"/>
      <c r="R967" s="286"/>
      <c r="S967" s="286"/>
      <c r="T967" s="286"/>
      <c r="U967" s="286">
        <f>SUM(Q967:T967)</f>
        <v>0</v>
      </c>
      <c r="V967" s="286"/>
      <c r="W967" s="286"/>
      <c r="X967" s="267">
        <f>IF(AA967="수익사업",N967*100%,N967*0%)</f>
        <v>412739</v>
      </c>
      <c r="Y967" s="755">
        <f>SUM(U967:X967)</f>
        <v>412739</v>
      </c>
      <c r="Z967" s="269" t="s">
        <v>683</v>
      </c>
      <c r="AA967" s="312" t="s">
        <v>507</v>
      </c>
      <c r="AB967" s="312" t="s">
        <v>410</v>
      </c>
      <c r="AC967" s="257" t="s">
        <v>316</v>
      </c>
    </row>
    <row r="968" spans="1:29" ht="20.100000000000001" customHeight="1" x14ac:dyDescent="0.15">
      <c r="A968" s="783"/>
      <c r="B968" s="783"/>
      <c r="C968" s="783"/>
      <c r="D968" s="267"/>
      <c r="E968" s="267"/>
      <c r="F968" s="267"/>
      <c r="G968" s="273" t="s">
        <v>764</v>
      </c>
      <c r="H968" s="801">
        <v>150000</v>
      </c>
      <c r="I968" s="802" t="s">
        <v>22</v>
      </c>
      <c r="J968" s="806">
        <v>1</v>
      </c>
      <c r="K968" s="802"/>
      <c r="L968" s="804"/>
      <c r="M968" s="805" t="s">
        <v>24</v>
      </c>
      <c r="N968" s="319">
        <f>SUM(H968*J968)</f>
        <v>150000</v>
      </c>
      <c r="O968" s="267">
        <v>150000</v>
      </c>
      <c r="P968" s="267">
        <f>N968-O968</f>
        <v>0</v>
      </c>
      <c r="Q968" s="267"/>
      <c r="R968" s="267"/>
      <c r="S968" s="267"/>
      <c r="T968" s="267"/>
      <c r="U968" s="267"/>
      <c r="V968" s="267"/>
      <c r="W968" s="267"/>
      <c r="X968" s="267">
        <f>IF(AA968="수익사업",N968*100%,N968*0%)</f>
        <v>150000</v>
      </c>
      <c r="Y968" s="755">
        <f>SUM(U968:X968)</f>
        <v>150000</v>
      </c>
      <c r="Z968" s="318" t="s">
        <v>684</v>
      </c>
      <c r="AA968" s="268" t="s">
        <v>507</v>
      </c>
      <c r="AB968" s="268" t="s">
        <v>410</v>
      </c>
      <c r="AC968" s="257" t="s">
        <v>316</v>
      </c>
    </row>
    <row r="969" spans="1:29" ht="20.100000000000001" customHeight="1" x14ac:dyDescent="0.15">
      <c r="A969" s="783"/>
      <c r="B969" s="783"/>
      <c r="C969" s="783"/>
      <c r="D969" s="267"/>
      <c r="E969" s="267"/>
      <c r="F969" s="267"/>
      <c r="G969" s="266" t="s">
        <v>119</v>
      </c>
      <c r="H969" s="639">
        <v>3000</v>
      </c>
      <c r="I969" s="638" t="s">
        <v>22</v>
      </c>
      <c r="J969" s="637">
        <v>1</v>
      </c>
      <c r="K969" s="636"/>
      <c r="L969" s="635"/>
      <c r="M969" s="317" t="s">
        <v>24</v>
      </c>
      <c r="N969" s="265">
        <f>SUM(H969*J969)</f>
        <v>3000</v>
      </c>
      <c r="O969" s="320">
        <v>3000</v>
      </c>
      <c r="P969" s="320">
        <f>N969-O969</f>
        <v>0</v>
      </c>
      <c r="Q969" s="320"/>
      <c r="R969" s="320"/>
      <c r="S969" s="320"/>
      <c r="T969" s="320"/>
      <c r="U969" s="320">
        <f>SUM(Q969:T969)</f>
        <v>0</v>
      </c>
      <c r="V969" s="320"/>
      <c r="W969" s="320"/>
      <c r="X969" s="320">
        <f>IF(AA969="수익사업",N969*100%,N969*0%)</f>
        <v>3000</v>
      </c>
      <c r="Y969" s="757">
        <f>SUM(U969:X969)</f>
        <v>3000</v>
      </c>
      <c r="Z969" s="264" t="s">
        <v>579</v>
      </c>
      <c r="AA969" s="264" t="s">
        <v>507</v>
      </c>
      <c r="AB969" s="264" t="s">
        <v>23</v>
      </c>
      <c r="AC969" s="262" t="s">
        <v>398</v>
      </c>
    </row>
    <row r="970" spans="1:29" ht="20.100000000000001" customHeight="1" x14ac:dyDescent="0.15">
      <c r="A970" s="782" t="s">
        <v>355</v>
      </c>
      <c r="B970" s="901" t="s">
        <v>21</v>
      </c>
      <c r="C970" s="902"/>
      <c r="D970" s="316">
        <f>SUM(D971)</f>
        <v>388618301</v>
      </c>
      <c r="E970" s="316">
        <f>SUM(E971)</f>
        <v>306695676</v>
      </c>
      <c r="F970" s="316">
        <f>SUM(F971)</f>
        <v>81922625</v>
      </c>
      <c r="G970" s="148"/>
      <c r="H970" s="72"/>
      <c r="I970" s="73"/>
      <c r="J970" s="73"/>
      <c r="K970" s="72"/>
      <c r="L970" s="73"/>
      <c r="M970" s="72"/>
      <c r="N970" s="315"/>
      <c r="O970" s="314">
        <f t="shared" ref="O970:Y970" si="354">SUM(O971)</f>
        <v>341565510</v>
      </c>
      <c r="P970" s="314">
        <f t="shared" si="354"/>
        <v>47052791</v>
      </c>
      <c r="Q970" s="314">
        <f t="shared" si="354"/>
        <v>103639761.59999999</v>
      </c>
      <c r="R970" s="314">
        <f t="shared" si="354"/>
        <v>150980102.69999999</v>
      </c>
      <c r="S970" s="314">
        <f t="shared" si="354"/>
        <v>113168527.69999999</v>
      </c>
      <c r="T970" s="314">
        <f t="shared" si="354"/>
        <v>342890</v>
      </c>
      <c r="U970" s="314">
        <f t="shared" si="354"/>
        <v>368131282</v>
      </c>
      <c r="V970" s="314">
        <f t="shared" si="354"/>
        <v>4584332</v>
      </c>
      <c r="W970" s="314">
        <f t="shared" si="354"/>
        <v>2206850</v>
      </c>
      <c r="X970" s="314">
        <f t="shared" si="354"/>
        <v>13695837</v>
      </c>
      <c r="Y970" s="314">
        <f t="shared" si="354"/>
        <v>388618301</v>
      </c>
      <c r="Z970" s="313"/>
      <c r="AA970" s="313"/>
      <c r="AB970" s="313"/>
      <c r="AC970" s="627"/>
    </row>
    <row r="971" spans="1:29" ht="20.100000000000001" customHeight="1" x14ac:dyDescent="0.15">
      <c r="A971" s="784"/>
      <c r="B971" s="779" t="s">
        <v>214</v>
      </c>
      <c r="C971" s="113" t="s">
        <v>11</v>
      </c>
      <c r="D971" s="293">
        <f>SUM(D972+D990)</f>
        <v>388618301</v>
      </c>
      <c r="E971" s="293">
        <f>SUM(E972+E990)</f>
        <v>306695676</v>
      </c>
      <c r="F971" s="293">
        <f>SUM(F972+F990)</f>
        <v>81922625</v>
      </c>
      <c r="G971" s="292"/>
      <c r="H971" s="290"/>
      <c r="I971" s="290"/>
      <c r="J971" s="290"/>
      <c r="K971" s="290"/>
      <c r="L971" s="290"/>
      <c r="M971" s="290"/>
      <c r="N971" s="289"/>
      <c r="O971" s="293">
        <f t="shared" ref="O971:Y971" si="355">SUM(O972+O990)</f>
        <v>341565510</v>
      </c>
      <c r="P971" s="293">
        <f t="shared" si="355"/>
        <v>47052791</v>
      </c>
      <c r="Q971" s="293">
        <f t="shared" si="355"/>
        <v>103639761.59999999</v>
      </c>
      <c r="R971" s="293">
        <f t="shared" si="355"/>
        <v>150980102.69999999</v>
      </c>
      <c r="S971" s="293">
        <f t="shared" si="355"/>
        <v>113168527.69999999</v>
      </c>
      <c r="T971" s="293">
        <f t="shared" si="355"/>
        <v>342890</v>
      </c>
      <c r="U971" s="293">
        <f t="shared" si="355"/>
        <v>368131282</v>
      </c>
      <c r="V971" s="293">
        <f t="shared" si="355"/>
        <v>4584332</v>
      </c>
      <c r="W971" s="293">
        <f t="shared" si="355"/>
        <v>2206850</v>
      </c>
      <c r="X971" s="293">
        <f t="shared" si="355"/>
        <v>13695837</v>
      </c>
      <c r="Y971" s="293">
        <f t="shared" si="355"/>
        <v>388618301</v>
      </c>
      <c r="Z971" s="312"/>
      <c r="AA971" s="312"/>
      <c r="AB971" s="311"/>
      <c r="AC971" s="627"/>
    </row>
    <row r="972" spans="1:29" ht="20.100000000000001" customHeight="1" x14ac:dyDescent="0.15">
      <c r="A972" s="783"/>
      <c r="B972" s="783"/>
      <c r="C972" s="779" t="s">
        <v>488</v>
      </c>
      <c r="D972" s="293">
        <f>SUM(N973:N989)</f>
        <v>17648734</v>
      </c>
      <c r="E972" s="293">
        <v>46145676</v>
      </c>
      <c r="F972" s="293">
        <f>SUM(D972-E972)</f>
        <v>-28496942</v>
      </c>
      <c r="G972" s="292"/>
      <c r="H972" s="290"/>
      <c r="I972" s="290"/>
      <c r="J972" s="290"/>
      <c r="K972" s="290"/>
      <c r="L972" s="290"/>
      <c r="M972" s="290"/>
      <c r="N972" s="310"/>
      <c r="O972" s="293">
        <f t="shared" ref="O972:Y972" si="356">SUM(O973:O989)</f>
        <v>0</v>
      </c>
      <c r="P972" s="293">
        <f t="shared" si="356"/>
        <v>17648734</v>
      </c>
      <c r="Q972" s="293">
        <f t="shared" si="356"/>
        <v>0</v>
      </c>
      <c r="R972" s="293">
        <f t="shared" si="356"/>
        <v>0</v>
      </c>
      <c r="S972" s="293">
        <f t="shared" si="356"/>
        <v>0</v>
      </c>
      <c r="T972" s="293">
        <f t="shared" si="356"/>
        <v>0</v>
      </c>
      <c r="U972" s="293">
        <f t="shared" si="356"/>
        <v>0</v>
      </c>
      <c r="V972" s="293">
        <f t="shared" si="356"/>
        <v>4584332</v>
      </c>
      <c r="W972" s="293">
        <f t="shared" si="356"/>
        <v>2206850</v>
      </c>
      <c r="X972" s="293">
        <f t="shared" si="356"/>
        <v>10857552</v>
      </c>
      <c r="Y972" s="293">
        <f t="shared" si="356"/>
        <v>17648734</v>
      </c>
      <c r="Z972" s="309"/>
      <c r="AA972" s="309"/>
      <c r="AB972" s="308"/>
      <c r="AC972" s="627"/>
    </row>
    <row r="973" spans="1:29" s="294" customFormat="1" ht="20.100000000000001" customHeight="1" x14ac:dyDescent="0.15">
      <c r="A973" s="794"/>
      <c r="B973" s="794"/>
      <c r="C973" s="794"/>
      <c r="D973" s="299"/>
      <c r="E973" s="299"/>
      <c r="F973" s="299"/>
      <c r="G973" s="307" t="s">
        <v>515</v>
      </c>
      <c r="H973" s="306"/>
      <c r="I973" s="305"/>
      <c r="J973" s="304"/>
      <c r="K973" s="305"/>
      <c r="L973" s="304"/>
      <c r="M973" s="304"/>
      <c r="N973" s="303"/>
      <c r="O973" s="396"/>
      <c r="P973" s="396"/>
      <c r="Q973" s="396"/>
      <c r="R973" s="396"/>
      <c r="S973" s="396"/>
      <c r="T973" s="396"/>
      <c r="U973" s="396"/>
      <c r="V973" s="396"/>
      <c r="W973" s="396"/>
      <c r="X973" s="396"/>
      <c r="Y973" s="764"/>
      <c r="Z973" s="302"/>
      <c r="AA973" s="302"/>
      <c r="AB973" s="302"/>
      <c r="AC973" s="634"/>
    </row>
    <row r="974" spans="1:29" s="294" customFormat="1" ht="20.100000000000001" customHeight="1" x14ac:dyDescent="0.15">
      <c r="A974" s="794"/>
      <c r="B974" s="794"/>
      <c r="C974" s="794"/>
      <c r="D974" s="299"/>
      <c r="E974" s="299"/>
      <c r="F974" s="299"/>
      <c r="G974" s="298"/>
      <c r="H974" s="807"/>
      <c r="I974" s="808"/>
      <c r="J974" s="809"/>
      <c r="K974" s="808"/>
      <c r="L974" s="809"/>
      <c r="M974" s="810" t="s">
        <v>24</v>
      </c>
      <c r="N974" s="811">
        <v>1000000</v>
      </c>
      <c r="O974" s="299"/>
      <c r="P974" s="299">
        <f t="shared" ref="P974:P989" si="357">N974-O974</f>
        <v>1000000</v>
      </c>
      <c r="Q974" s="299"/>
      <c r="R974" s="299"/>
      <c r="S974" s="299"/>
      <c r="T974" s="299"/>
      <c r="U974" s="299">
        <f t="shared" ref="U974:U980" si="358">SUM(Q974:T974)</f>
        <v>0</v>
      </c>
      <c r="V974" s="299"/>
      <c r="W974" s="299">
        <f>IF(AA974="후원금",N974*100%,N974*0%)</f>
        <v>1000000</v>
      </c>
      <c r="X974" s="299"/>
      <c r="Y974" s="762">
        <f t="shared" ref="Y974:Y989" si="359">SUM(U974:X974)</f>
        <v>1000000</v>
      </c>
      <c r="Z974" s="295" t="s">
        <v>471</v>
      </c>
      <c r="AA974" s="301" t="s">
        <v>19</v>
      </c>
      <c r="AB974" s="301" t="s">
        <v>23</v>
      </c>
      <c r="AC974" s="294" t="s">
        <v>19</v>
      </c>
    </row>
    <row r="975" spans="1:29" s="294" customFormat="1" ht="20.100000000000001" customHeight="1" x14ac:dyDescent="0.15">
      <c r="A975" s="794"/>
      <c r="B975" s="794"/>
      <c r="C975" s="794"/>
      <c r="D975" s="299"/>
      <c r="E975" s="299"/>
      <c r="F975" s="299"/>
      <c r="G975" s="298"/>
      <c r="H975" s="807"/>
      <c r="I975" s="808"/>
      <c r="J975" s="809"/>
      <c r="K975" s="808"/>
      <c r="L975" s="809"/>
      <c r="M975" s="810" t="s">
        <v>24</v>
      </c>
      <c r="N975" s="811">
        <v>1206850</v>
      </c>
      <c r="O975" s="299"/>
      <c r="P975" s="299">
        <f t="shared" si="357"/>
        <v>1206850</v>
      </c>
      <c r="Q975" s="299"/>
      <c r="R975" s="299"/>
      <c r="S975" s="299"/>
      <c r="T975" s="299"/>
      <c r="U975" s="299">
        <f t="shared" si="358"/>
        <v>0</v>
      </c>
      <c r="V975" s="299"/>
      <c r="W975" s="299">
        <f>IF(AA975="후원금",N975*100%,N975*0%)</f>
        <v>1206850</v>
      </c>
      <c r="X975" s="299"/>
      <c r="Y975" s="762">
        <f t="shared" si="359"/>
        <v>1206850</v>
      </c>
      <c r="Z975" s="295" t="s">
        <v>27</v>
      </c>
      <c r="AA975" s="301" t="s">
        <v>19</v>
      </c>
      <c r="AB975" s="301" t="s">
        <v>23</v>
      </c>
      <c r="AC975" s="294" t="s">
        <v>19</v>
      </c>
    </row>
    <row r="976" spans="1:29" s="294" customFormat="1" ht="20.100000000000001" customHeight="1" x14ac:dyDescent="0.15">
      <c r="A976" s="794"/>
      <c r="B976" s="794"/>
      <c r="C976" s="794"/>
      <c r="D976" s="299"/>
      <c r="E976" s="299"/>
      <c r="F976" s="299"/>
      <c r="G976" s="812"/>
      <c r="H976" s="810"/>
      <c r="I976" s="813"/>
      <c r="J976" s="814"/>
      <c r="K976" s="815"/>
      <c r="L976" s="814"/>
      <c r="M976" s="816" t="s">
        <v>24</v>
      </c>
      <c r="N976" s="807">
        <v>1758442</v>
      </c>
      <c r="O976" s="299"/>
      <c r="P976" s="299">
        <f t="shared" si="357"/>
        <v>1758442</v>
      </c>
      <c r="Q976" s="299"/>
      <c r="R976" s="299"/>
      <c r="S976" s="299"/>
      <c r="T976" s="299"/>
      <c r="U976" s="299">
        <f t="shared" si="358"/>
        <v>0</v>
      </c>
      <c r="V976" s="299">
        <f>IF(AA976="자부담",N976*100%,N976*0%)</f>
        <v>1758442</v>
      </c>
      <c r="W976" s="299"/>
      <c r="X976" s="299"/>
      <c r="Y976" s="762">
        <f t="shared" si="359"/>
        <v>1758442</v>
      </c>
      <c r="Z976" s="295" t="s">
        <v>30</v>
      </c>
      <c r="AA976" s="295" t="s">
        <v>20</v>
      </c>
      <c r="AB976" s="295" t="s">
        <v>23</v>
      </c>
      <c r="AC976" s="618" t="s">
        <v>494</v>
      </c>
    </row>
    <row r="977" spans="1:30" s="294" customFormat="1" ht="20.100000000000001" customHeight="1" x14ac:dyDescent="0.15">
      <c r="A977" s="794"/>
      <c r="B977" s="794"/>
      <c r="C977" s="794"/>
      <c r="D977" s="299"/>
      <c r="E977" s="299"/>
      <c r="F977" s="299"/>
      <c r="G977" s="812"/>
      <c r="H977" s="810"/>
      <c r="I977" s="813"/>
      <c r="J977" s="814"/>
      <c r="K977" s="815"/>
      <c r="L977" s="814"/>
      <c r="M977" s="816" t="s">
        <v>24</v>
      </c>
      <c r="N977" s="807">
        <v>270990</v>
      </c>
      <c r="O977" s="299"/>
      <c r="P977" s="299">
        <f t="shared" si="357"/>
        <v>270990</v>
      </c>
      <c r="Q977" s="299"/>
      <c r="R977" s="299"/>
      <c r="S977" s="299"/>
      <c r="T977" s="299"/>
      <c r="U977" s="299">
        <f t="shared" si="358"/>
        <v>0</v>
      </c>
      <c r="V977" s="299">
        <f>IF(AA977="자부담",N977*100%,N977*0%)</f>
        <v>270990</v>
      </c>
      <c r="W977" s="299"/>
      <c r="X977" s="299"/>
      <c r="Y977" s="762">
        <f t="shared" si="359"/>
        <v>270990</v>
      </c>
      <c r="Z977" s="295" t="s">
        <v>494</v>
      </c>
      <c r="AA977" s="295" t="s">
        <v>20</v>
      </c>
      <c r="AB977" s="295" t="s">
        <v>23</v>
      </c>
      <c r="AC977" s="618" t="s">
        <v>494</v>
      </c>
    </row>
    <row r="978" spans="1:30" s="294" customFormat="1" ht="20.100000000000001" customHeight="1" x14ac:dyDescent="0.15">
      <c r="A978" s="794"/>
      <c r="B978" s="794"/>
      <c r="C978" s="794"/>
      <c r="D978" s="299"/>
      <c r="E978" s="299"/>
      <c r="F978" s="299"/>
      <c r="G978" s="812"/>
      <c r="H978" s="810"/>
      <c r="I978" s="813"/>
      <c r="J978" s="814"/>
      <c r="K978" s="815"/>
      <c r="L978" s="814"/>
      <c r="M978" s="816" t="s">
        <v>24</v>
      </c>
      <c r="N978" s="807">
        <v>2554900</v>
      </c>
      <c r="O978" s="299"/>
      <c r="P978" s="299">
        <f t="shared" si="357"/>
        <v>2554900</v>
      </c>
      <c r="Q978" s="299"/>
      <c r="R978" s="299"/>
      <c r="S978" s="299"/>
      <c r="T978" s="299"/>
      <c r="U978" s="299">
        <f t="shared" si="358"/>
        <v>0</v>
      </c>
      <c r="V978" s="299">
        <f>IF(AA978="자부담",N978*100%,N978*0%)</f>
        <v>2554900</v>
      </c>
      <c r="W978" s="299"/>
      <c r="X978" s="299"/>
      <c r="Y978" s="762">
        <f t="shared" si="359"/>
        <v>2554900</v>
      </c>
      <c r="Z978" s="295" t="s">
        <v>494</v>
      </c>
      <c r="AA978" s="295" t="s">
        <v>20</v>
      </c>
      <c r="AB978" s="296" t="s">
        <v>493</v>
      </c>
      <c r="AC978" s="618" t="s">
        <v>494</v>
      </c>
    </row>
    <row r="979" spans="1:30" s="294" customFormat="1" ht="20.100000000000001" customHeight="1" x14ac:dyDescent="0.15">
      <c r="A979" s="794"/>
      <c r="B979" s="794"/>
      <c r="C979" s="794"/>
      <c r="D979" s="299"/>
      <c r="E979" s="299"/>
      <c r="F979" s="299"/>
      <c r="G979" s="812"/>
      <c r="H979" s="810"/>
      <c r="I979" s="813"/>
      <c r="J979" s="814"/>
      <c r="K979" s="815"/>
      <c r="L979" s="814"/>
      <c r="M979" s="817" t="s">
        <v>24</v>
      </c>
      <c r="N979" s="270">
        <v>1851602</v>
      </c>
      <c r="O979" s="267"/>
      <c r="P979" s="267">
        <f t="shared" si="357"/>
        <v>1851602</v>
      </c>
      <c r="Q979" s="267"/>
      <c r="R979" s="267"/>
      <c r="S979" s="267"/>
      <c r="T979" s="267"/>
      <c r="U979" s="267">
        <f t="shared" si="358"/>
        <v>0</v>
      </c>
      <c r="V979" s="267"/>
      <c r="W979" s="267"/>
      <c r="X979" s="267">
        <f t="shared" ref="X979:X989" si="360">IF(AA979="수익사업",N979*100%,N979*0%)</f>
        <v>1851602</v>
      </c>
      <c r="Y979" s="755">
        <f t="shared" si="359"/>
        <v>1851602</v>
      </c>
      <c r="Z979" s="318" t="s">
        <v>684</v>
      </c>
      <c r="AA979" s="268" t="s">
        <v>507</v>
      </c>
      <c r="AB979" s="268" t="s">
        <v>410</v>
      </c>
      <c r="AC979" s="257" t="s">
        <v>316</v>
      </c>
      <c r="AD979" s="257"/>
    </row>
    <row r="980" spans="1:30" s="294" customFormat="1" ht="20.100000000000001" customHeight="1" x14ac:dyDescent="0.15">
      <c r="A980" s="794"/>
      <c r="B980" s="794"/>
      <c r="C980" s="794"/>
      <c r="D980" s="299"/>
      <c r="E980" s="299"/>
      <c r="F980" s="299"/>
      <c r="G980" s="812"/>
      <c r="H980" s="810"/>
      <c r="I980" s="813"/>
      <c r="J980" s="814"/>
      <c r="K980" s="815"/>
      <c r="L980" s="814"/>
      <c r="M980" s="817" t="s">
        <v>24</v>
      </c>
      <c r="N980" s="270">
        <v>1000000</v>
      </c>
      <c r="O980" s="267"/>
      <c r="P980" s="267">
        <f t="shared" si="357"/>
        <v>1000000</v>
      </c>
      <c r="Q980" s="267"/>
      <c r="R980" s="267"/>
      <c r="S980" s="267"/>
      <c r="T980" s="267"/>
      <c r="U980" s="267">
        <f t="shared" si="358"/>
        <v>0</v>
      </c>
      <c r="V980" s="267"/>
      <c r="W980" s="267"/>
      <c r="X980" s="267">
        <f t="shared" si="360"/>
        <v>1000000</v>
      </c>
      <c r="Y980" s="755">
        <f t="shared" si="359"/>
        <v>1000000</v>
      </c>
      <c r="Z980" s="318" t="s">
        <v>765</v>
      </c>
      <c r="AA980" s="268" t="s">
        <v>507</v>
      </c>
      <c r="AB980" s="268" t="s">
        <v>410</v>
      </c>
      <c r="AC980" s="257" t="s">
        <v>316</v>
      </c>
      <c r="AD980" s="257"/>
    </row>
    <row r="981" spans="1:30" s="294" customFormat="1" ht="20.100000000000001" customHeight="1" x14ac:dyDescent="0.15">
      <c r="A981" s="794"/>
      <c r="B981" s="794"/>
      <c r="C981" s="794"/>
      <c r="D981" s="299"/>
      <c r="E981" s="299"/>
      <c r="F981" s="299"/>
      <c r="G981" s="812"/>
      <c r="H981" s="810"/>
      <c r="I981" s="813"/>
      <c r="J981" s="814"/>
      <c r="K981" s="815"/>
      <c r="L981" s="814"/>
      <c r="M981" s="818" t="s">
        <v>24</v>
      </c>
      <c r="N981" s="270">
        <v>527302</v>
      </c>
      <c r="O981" s="267"/>
      <c r="P981" s="267">
        <f t="shared" si="357"/>
        <v>527302</v>
      </c>
      <c r="Q981" s="267"/>
      <c r="R981" s="267"/>
      <c r="S981" s="267"/>
      <c r="T981" s="267"/>
      <c r="U981" s="267"/>
      <c r="V981" s="267"/>
      <c r="W981" s="267"/>
      <c r="X981" s="267">
        <f t="shared" si="360"/>
        <v>527302</v>
      </c>
      <c r="Y981" s="389">
        <f t="shared" si="359"/>
        <v>527302</v>
      </c>
      <c r="Z981" s="269" t="s">
        <v>363</v>
      </c>
      <c r="AA981" s="268" t="s">
        <v>507</v>
      </c>
      <c r="AB981" s="268" t="s">
        <v>410</v>
      </c>
      <c r="AC981" s="257" t="s">
        <v>766</v>
      </c>
      <c r="AD981" s="257"/>
    </row>
    <row r="982" spans="1:30" s="294" customFormat="1" ht="20.100000000000001" customHeight="1" x14ac:dyDescent="0.15">
      <c r="A982" s="794"/>
      <c r="B982" s="794"/>
      <c r="C982" s="794"/>
      <c r="D982" s="299"/>
      <c r="E982" s="299"/>
      <c r="F982" s="299"/>
      <c r="G982" s="812"/>
      <c r="H982" s="810"/>
      <c r="I982" s="813"/>
      <c r="J982" s="814"/>
      <c r="K982" s="815"/>
      <c r="L982" s="814"/>
      <c r="M982" s="818" t="s">
        <v>24</v>
      </c>
      <c r="N982" s="270">
        <v>5184307</v>
      </c>
      <c r="O982" s="267"/>
      <c r="P982" s="267">
        <f t="shared" si="357"/>
        <v>5184307</v>
      </c>
      <c r="Q982" s="267"/>
      <c r="R982" s="267"/>
      <c r="S982" s="267"/>
      <c r="T982" s="267"/>
      <c r="U982" s="267"/>
      <c r="V982" s="267"/>
      <c r="W982" s="267"/>
      <c r="X982" s="267">
        <f t="shared" si="360"/>
        <v>5184307</v>
      </c>
      <c r="Y982" s="389">
        <f t="shared" si="359"/>
        <v>5184307</v>
      </c>
      <c r="Z982" s="269" t="s">
        <v>302</v>
      </c>
      <c r="AA982" s="268" t="s">
        <v>507</v>
      </c>
      <c r="AB982" s="268" t="s">
        <v>410</v>
      </c>
      <c r="AC982" s="257" t="s">
        <v>766</v>
      </c>
      <c r="AD982" s="257"/>
    </row>
    <row r="983" spans="1:30" s="294" customFormat="1" ht="20.100000000000001" customHeight="1" x14ac:dyDescent="0.15">
      <c r="A983" s="794"/>
      <c r="B983" s="794"/>
      <c r="C983" s="794"/>
      <c r="D983" s="299"/>
      <c r="E983" s="299"/>
      <c r="F983" s="299"/>
      <c r="G983" s="812"/>
      <c r="H983" s="810"/>
      <c r="I983" s="813"/>
      <c r="J983" s="814"/>
      <c r="K983" s="815"/>
      <c r="L983" s="814"/>
      <c r="M983" s="819" t="s">
        <v>24</v>
      </c>
      <c r="N983" s="270">
        <v>50000</v>
      </c>
      <c r="O983" s="389"/>
      <c r="P983" s="267">
        <f t="shared" si="357"/>
        <v>50000</v>
      </c>
      <c r="Q983" s="267"/>
      <c r="R983" s="267"/>
      <c r="S983" s="267"/>
      <c r="T983" s="267"/>
      <c r="U983" s="267">
        <f t="shared" ref="U983:U989" si="361">SUM(Q983:T983)</f>
        <v>0</v>
      </c>
      <c r="V983" s="267"/>
      <c r="W983" s="267"/>
      <c r="X983" s="267">
        <f t="shared" si="360"/>
        <v>50000</v>
      </c>
      <c r="Y983" s="389">
        <f t="shared" si="359"/>
        <v>50000</v>
      </c>
      <c r="Z983" s="269" t="s">
        <v>439</v>
      </c>
      <c r="AA983" s="268" t="s">
        <v>507</v>
      </c>
      <c r="AB983" s="268" t="s">
        <v>410</v>
      </c>
      <c r="AC983" s="257" t="s">
        <v>766</v>
      </c>
      <c r="AD983" s="257"/>
    </row>
    <row r="984" spans="1:30" s="294" customFormat="1" ht="20.100000000000001" customHeight="1" x14ac:dyDescent="0.15">
      <c r="A984" s="794"/>
      <c r="B984" s="794"/>
      <c r="C984" s="794"/>
      <c r="D984" s="299"/>
      <c r="E984" s="299"/>
      <c r="F984" s="299"/>
      <c r="G984" s="298"/>
      <c r="H984" s="820"/>
      <c r="I984" s="808"/>
      <c r="J984" s="821"/>
      <c r="K984" s="808"/>
      <c r="L984" s="821"/>
      <c r="M984" s="809" t="s">
        <v>24</v>
      </c>
      <c r="N984" s="300">
        <v>283073</v>
      </c>
      <c r="O984" s="768"/>
      <c r="P984" s="299">
        <f t="shared" si="357"/>
        <v>283073</v>
      </c>
      <c r="Q984" s="299"/>
      <c r="R984" s="299"/>
      <c r="S984" s="299"/>
      <c r="T984" s="299"/>
      <c r="U984" s="299">
        <f t="shared" si="361"/>
        <v>0</v>
      </c>
      <c r="V984" s="299"/>
      <c r="W984" s="299"/>
      <c r="X984" s="299">
        <f t="shared" si="360"/>
        <v>283073</v>
      </c>
      <c r="Y984" s="768">
        <f t="shared" si="359"/>
        <v>283073</v>
      </c>
      <c r="Z984" s="296" t="s">
        <v>363</v>
      </c>
      <c r="AA984" s="295" t="s">
        <v>507</v>
      </c>
      <c r="AB984" s="295" t="s">
        <v>493</v>
      </c>
      <c r="AC984" s="294" t="s">
        <v>15</v>
      </c>
    </row>
    <row r="985" spans="1:30" s="294" customFormat="1" ht="20.100000000000001" customHeight="1" x14ac:dyDescent="0.15">
      <c r="A985" s="794"/>
      <c r="B985" s="794"/>
      <c r="C985" s="794"/>
      <c r="D985" s="299"/>
      <c r="E985" s="299"/>
      <c r="F985" s="299"/>
      <c r="G985" s="298"/>
      <c r="H985" s="820"/>
      <c r="I985" s="808"/>
      <c r="J985" s="821"/>
      <c r="K985" s="808"/>
      <c r="L985" s="821"/>
      <c r="M985" s="809" t="s">
        <v>24</v>
      </c>
      <c r="N985" s="300">
        <v>20000</v>
      </c>
      <c r="O985" s="768"/>
      <c r="P985" s="299">
        <f t="shared" si="357"/>
        <v>20000</v>
      </c>
      <c r="Q985" s="299"/>
      <c r="R985" s="299"/>
      <c r="S985" s="299"/>
      <c r="T985" s="299"/>
      <c r="U985" s="299">
        <f t="shared" si="361"/>
        <v>0</v>
      </c>
      <c r="V985" s="299"/>
      <c r="W985" s="299"/>
      <c r="X985" s="299">
        <f t="shared" si="360"/>
        <v>20000</v>
      </c>
      <c r="Y985" s="768">
        <f t="shared" si="359"/>
        <v>20000</v>
      </c>
      <c r="Z985" s="296" t="s">
        <v>302</v>
      </c>
      <c r="AA985" s="295" t="s">
        <v>507</v>
      </c>
      <c r="AB985" s="295" t="s">
        <v>493</v>
      </c>
      <c r="AC985" s="294" t="s">
        <v>15</v>
      </c>
    </row>
    <row r="986" spans="1:30" s="294" customFormat="1" ht="20.100000000000001" customHeight="1" x14ac:dyDescent="0.15">
      <c r="A986" s="794"/>
      <c r="B986" s="794"/>
      <c r="C986" s="794"/>
      <c r="D986" s="299"/>
      <c r="E986" s="299"/>
      <c r="F986" s="299"/>
      <c r="G986" s="298"/>
      <c r="H986" s="820"/>
      <c r="I986" s="808"/>
      <c r="J986" s="821"/>
      <c r="K986" s="808"/>
      <c r="L986" s="821"/>
      <c r="M986" s="809" t="s">
        <v>24</v>
      </c>
      <c r="N986" s="300">
        <v>50000</v>
      </c>
      <c r="O986" s="768"/>
      <c r="P986" s="299">
        <f t="shared" si="357"/>
        <v>50000</v>
      </c>
      <c r="Q986" s="299"/>
      <c r="R986" s="299"/>
      <c r="S986" s="299"/>
      <c r="T986" s="299"/>
      <c r="U986" s="299">
        <f t="shared" si="361"/>
        <v>0</v>
      </c>
      <c r="V986" s="299"/>
      <c r="W986" s="299"/>
      <c r="X986" s="299">
        <f t="shared" si="360"/>
        <v>50000</v>
      </c>
      <c r="Y986" s="768">
        <f t="shared" si="359"/>
        <v>50000</v>
      </c>
      <c r="Z986" s="296" t="s">
        <v>439</v>
      </c>
      <c r="AA986" s="295" t="s">
        <v>507</v>
      </c>
      <c r="AB986" s="295" t="s">
        <v>493</v>
      </c>
      <c r="AC986" s="294" t="s">
        <v>15</v>
      </c>
    </row>
    <row r="987" spans="1:30" s="294" customFormat="1" ht="20.100000000000001" customHeight="1" x14ac:dyDescent="0.15">
      <c r="A987" s="794"/>
      <c r="B987" s="794"/>
      <c r="C987" s="794"/>
      <c r="D987" s="299"/>
      <c r="E987" s="299"/>
      <c r="F987" s="299"/>
      <c r="G987" s="298"/>
      <c r="H987" s="820"/>
      <c r="I987" s="808"/>
      <c r="J987" s="821"/>
      <c r="K987" s="808"/>
      <c r="L987" s="821"/>
      <c r="M987" s="809" t="s">
        <v>24</v>
      </c>
      <c r="N987" s="300">
        <v>1761268</v>
      </c>
      <c r="O987" s="768"/>
      <c r="P987" s="299">
        <f t="shared" si="357"/>
        <v>1761268</v>
      </c>
      <c r="Q987" s="299"/>
      <c r="R987" s="299"/>
      <c r="S987" s="299"/>
      <c r="T987" s="299"/>
      <c r="U987" s="299">
        <f t="shared" si="361"/>
        <v>0</v>
      </c>
      <c r="V987" s="299"/>
      <c r="W987" s="299"/>
      <c r="X987" s="299">
        <f t="shared" si="360"/>
        <v>1761268</v>
      </c>
      <c r="Y987" s="768">
        <f t="shared" si="359"/>
        <v>1761268</v>
      </c>
      <c r="Z987" s="296" t="s">
        <v>363</v>
      </c>
      <c r="AA987" s="295" t="s">
        <v>507</v>
      </c>
      <c r="AB987" s="295" t="s">
        <v>23</v>
      </c>
      <c r="AC987" s="294" t="s">
        <v>15</v>
      </c>
    </row>
    <row r="988" spans="1:30" s="294" customFormat="1" ht="20.100000000000001" customHeight="1" x14ac:dyDescent="0.15">
      <c r="A988" s="794"/>
      <c r="B988" s="794"/>
      <c r="C988" s="794"/>
      <c r="D988" s="299"/>
      <c r="E988" s="299"/>
      <c r="F988" s="299"/>
      <c r="G988" s="298"/>
      <c r="H988" s="820"/>
      <c r="I988" s="808"/>
      <c r="J988" s="821"/>
      <c r="K988" s="808"/>
      <c r="L988" s="821"/>
      <c r="M988" s="816" t="s">
        <v>24</v>
      </c>
      <c r="N988" s="300">
        <v>30000</v>
      </c>
      <c r="O988" s="768"/>
      <c r="P988" s="299">
        <f t="shared" si="357"/>
        <v>30000</v>
      </c>
      <c r="Q988" s="299"/>
      <c r="R988" s="299"/>
      <c r="S988" s="299"/>
      <c r="T988" s="299"/>
      <c r="U988" s="299">
        <f t="shared" si="361"/>
        <v>0</v>
      </c>
      <c r="V988" s="299"/>
      <c r="W988" s="299"/>
      <c r="X988" s="299">
        <f t="shared" si="360"/>
        <v>30000</v>
      </c>
      <c r="Y988" s="768">
        <f t="shared" si="359"/>
        <v>30000</v>
      </c>
      <c r="Z988" s="296" t="s">
        <v>302</v>
      </c>
      <c r="AA988" s="295" t="s">
        <v>507</v>
      </c>
      <c r="AB988" s="295" t="s">
        <v>23</v>
      </c>
      <c r="AC988" s="294" t="s">
        <v>15</v>
      </c>
    </row>
    <row r="989" spans="1:30" s="294" customFormat="1" ht="20.100000000000001" customHeight="1" x14ac:dyDescent="0.15">
      <c r="A989" s="794"/>
      <c r="B989" s="794"/>
      <c r="C989" s="794"/>
      <c r="D989" s="299"/>
      <c r="E989" s="299"/>
      <c r="F989" s="299"/>
      <c r="G989" s="298"/>
      <c r="H989" s="809"/>
      <c r="I989" s="809"/>
      <c r="J989" s="809"/>
      <c r="K989" s="809"/>
      <c r="L989" s="809"/>
      <c r="M989" s="816" t="s">
        <v>24</v>
      </c>
      <c r="N989" s="297">
        <v>100000</v>
      </c>
      <c r="O989" s="769"/>
      <c r="P989" s="299">
        <f t="shared" si="357"/>
        <v>100000</v>
      </c>
      <c r="Q989" s="395"/>
      <c r="R989" s="395"/>
      <c r="S989" s="395"/>
      <c r="T989" s="395"/>
      <c r="U989" s="395">
        <f t="shared" si="361"/>
        <v>0</v>
      </c>
      <c r="V989" s="395"/>
      <c r="W989" s="395"/>
      <c r="X989" s="395">
        <f t="shared" si="360"/>
        <v>100000</v>
      </c>
      <c r="Y989" s="769">
        <f t="shared" si="359"/>
        <v>100000</v>
      </c>
      <c r="Z989" s="296" t="s">
        <v>439</v>
      </c>
      <c r="AA989" s="295" t="s">
        <v>507</v>
      </c>
      <c r="AB989" s="295" t="s">
        <v>23</v>
      </c>
      <c r="AC989" s="294" t="s">
        <v>15</v>
      </c>
    </row>
    <row r="990" spans="1:30" ht="20.100000000000001" customHeight="1" x14ac:dyDescent="0.15">
      <c r="A990" s="783"/>
      <c r="B990" s="783"/>
      <c r="C990" s="779" t="s">
        <v>480</v>
      </c>
      <c r="D990" s="293">
        <f>SUM(N991:N1020)</f>
        <v>370969567</v>
      </c>
      <c r="E990" s="293">
        <v>260550000</v>
      </c>
      <c r="F990" s="293">
        <f>SUM(D990-E990)</f>
        <v>110419567</v>
      </c>
      <c r="G990" s="292"/>
      <c r="H990" s="290"/>
      <c r="I990" s="291"/>
      <c r="J990" s="291"/>
      <c r="K990" s="290"/>
      <c r="L990" s="291"/>
      <c r="M990" s="290"/>
      <c r="N990" s="289"/>
      <c r="O990" s="293">
        <f t="shared" ref="O990:Y990" si="362">SUM(O991:O1020)</f>
        <v>341565510</v>
      </c>
      <c r="P990" s="293">
        <f t="shared" si="362"/>
        <v>29404057</v>
      </c>
      <c r="Q990" s="293">
        <f t="shared" si="362"/>
        <v>103639761.59999999</v>
      </c>
      <c r="R990" s="293">
        <f t="shared" si="362"/>
        <v>150980102.69999999</v>
      </c>
      <c r="S990" s="293">
        <f t="shared" si="362"/>
        <v>113168527.69999999</v>
      </c>
      <c r="T990" s="293">
        <f t="shared" si="362"/>
        <v>342890</v>
      </c>
      <c r="U990" s="293">
        <f t="shared" si="362"/>
        <v>368131282</v>
      </c>
      <c r="V990" s="293">
        <f t="shared" si="362"/>
        <v>0</v>
      </c>
      <c r="W990" s="293">
        <f t="shared" si="362"/>
        <v>0</v>
      </c>
      <c r="X990" s="293">
        <f t="shared" si="362"/>
        <v>2838285</v>
      </c>
      <c r="Y990" s="293">
        <f t="shared" si="362"/>
        <v>370969567</v>
      </c>
      <c r="Z990" s="287"/>
      <c r="AA990" s="287"/>
      <c r="AB990" s="287"/>
      <c r="AC990" s="627"/>
    </row>
    <row r="991" spans="1:30" ht="20.100000000000001" customHeight="1" x14ac:dyDescent="0.15">
      <c r="A991" s="783"/>
      <c r="B991" s="783"/>
      <c r="C991" s="784"/>
      <c r="D991" s="286"/>
      <c r="E991" s="286"/>
      <c r="F991" s="286"/>
      <c r="G991" s="285" t="s">
        <v>339</v>
      </c>
      <c r="H991" s="284"/>
      <c r="I991" s="283"/>
      <c r="J991" s="626"/>
      <c r="K991" s="283"/>
      <c r="L991" s="626"/>
      <c r="M991" s="626"/>
      <c r="N991" s="282"/>
      <c r="O991" s="286"/>
      <c r="P991" s="286"/>
      <c r="Q991" s="286"/>
      <c r="R991" s="286"/>
      <c r="S991" s="286"/>
      <c r="T991" s="286"/>
      <c r="U991" s="286"/>
      <c r="V991" s="286"/>
      <c r="W991" s="286"/>
      <c r="X991" s="286"/>
      <c r="Y991" s="756"/>
      <c r="Z991" s="281"/>
      <c r="AA991" s="281"/>
      <c r="AB991" s="281"/>
    </row>
    <row r="992" spans="1:30" ht="20.100000000000001" customHeight="1" x14ac:dyDescent="0.15">
      <c r="A992" s="783"/>
      <c r="B992" s="783"/>
      <c r="C992" s="783"/>
      <c r="D992" s="267"/>
      <c r="E992" s="267"/>
      <c r="F992" s="267"/>
      <c r="G992" s="156" t="s">
        <v>774</v>
      </c>
      <c r="H992" s="801"/>
      <c r="I992" s="822"/>
      <c r="J992" s="818"/>
      <c r="K992" s="822"/>
      <c r="L992" s="818"/>
      <c r="M992" s="823" t="s">
        <v>24</v>
      </c>
      <c r="N992" s="279">
        <v>3164260</v>
      </c>
      <c r="O992" s="267">
        <v>3164260</v>
      </c>
      <c r="P992" s="267">
        <f t="shared" ref="P992:P1012" si="363">N992-O992</f>
        <v>0</v>
      </c>
      <c r="Q992" s="267">
        <f t="shared" ref="Q992:Q1003" si="364">IF(AA992="국비100%",N992*100%,IF(AA992="시도비100%",N992*0%,IF(AA992="시군구비100%",N992*0%,IF(AA992="국비30%, 시도비70%",N992*30%,IF(AA992="국비50%, 시도비50%",N992*50%,IF(AA992="시도비50%, 시군구비50%",N992*0%,IF(AA992="국비30%, 시도비35%, 시군구비35%",N992*30%)))))))</f>
        <v>0</v>
      </c>
      <c r="R992" s="267">
        <f t="shared" ref="R992:R1003" si="365">IF(AA992="국비100%",N992*0%,IF(AA992="시도비100%",N992*100%,IF(AA992="시군구비100%",N992*0%,IF(AA992="국비30%, 시도비70%",N992*70%,IF(AA992="국비50%, 시도비50%",N992*50%,IF(AA992="시도비50%, 시군구비50%",N992*50%,IF(AA992="국비30%, 시도비35%, 시군구비35%",N992*35%)))))))</f>
        <v>3164260</v>
      </c>
      <c r="S992" s="267">
        <f t="shared" ref="S992:S1003" si="366">IF(AA992="국비100%",N992*0%,IF(AA992="시도비100%",N992*0%,IF(AA992="시군구비100%",N992*100%,IF(AA992="국비30%, 시도비70%",N992*0%,IF(AA992="국비50%, 시도비50%",N992*0%,IF(AA992="시도비50%, 시군구비50%",N992*50%,IF(AA992="국비30%, 시도비35%, 시군구비35%",N992*35%)))))))</f>
        <v>0</v>
      </c>
      <c r="T992" s="267">
        <f t="shared" ref="T992:T1012" si="367">IF(AA992="기타보조금",N992*100%,N992*0%)</f>
        <v>0</v>
      </c>
      <c r="U992" s="267">
        <f t="shared" ref="U992:U1012" si="368">SUM(Q992:T992)</f>
        <v>3164260</v>
      </c>
      <c r="V992" s="267">
        <f t="shared" ref="V992:V1010" si="369">IF(AA992="자부담",N992*100%,N992*0%)</f>
        <v>0</v>
      </c>
      <c r="W992" s="267">
        <f t="shared" ref="W992:W1010" si="370">IF(AA992="후원금",N992*100%,N992*0%)</f>
        <v>0</v>
      </c>
      <c r="X992" s="267">
        <f t="shared" ref="X992:X1010" si="371">IF(AA992="수익사업",N992*100%,N992*0%)</f>
        <v>0</v>
      </c>
      <c r="Y992" s="760">
        <f t="shared" ref="Y992:Y1012" si="372">SUM(U992:X992)</f>
        <v>3164260</v>
      </c>
      <c r="Z992" s="268" t="s">
        <v>547</v>
      </c>
      <c r="AA992" s="274" t="s">
        <v>412</v>
      </c>
      <c r="AB992" s="274" t="s">
        <v>23</v>
      </c>
      <c r="AC992" s="257" t="s">
        <v>638</v>
      </c>
    </row>
    <row r="993" spans="1:29" ht="20.100000000000001" customHeight="1" x14ac:dyDescent="0.15">
      <c r="A993" s="785"/>
      <c r="B993" s="785"/>
      <c r="C993" s="785"/>
      <c r="D993" s="320"/>
      <c r="E993" s="320"/>
      <c r="F993" s="320"/>
      <c r="G993" s="351" t="s">
        <v>775</v>
      </c>
      <c r="H993" s="604"/>
      <c r="I993" s="824"/>
      <c r="J993" s="603"/>
      <c r="K993" s="824"/>
      <c r="L993" s="603"/>
      <c r="M993" s="247" t="s">
        <v>24</v>
      </c>
      <c r="N993" s="825">
        <v>145810</v>
      </c>
      <c r="O993" s="320">
        <v>145810</v>
      </c>
      <c r="P993" s="320">
        <f t="shared" si="363"/>
        <v>0</v>
      </c>
      <c r="Q993" s="320">
        <f t="shared" si="364"/>
        <v>0</v>
      </c>
      <c r="R993" s="320">
        <f t="shared" si="365"/>
        <v>145810</v>
      </c>
      <c r="S993" s="320">
        <f t="shared" si="366"/>
        <v>0</v>
      </c>
      <c r="T993" s="320">
        <f t="shared" si="367"/>
        <v>0</v>
      </c>
      <c r="U993" s="320">
        <f t="shared" si="368"/>
        <v>145810</v>
      </c>
      <c r="V993" s="320">
        <f t="shared" si="369"/>
        <v>0</v>
      </c>
      <c r="W993" s="320">
        <f t="shared" si="370"/>
        <v>0</v>
      </c>
      <c r="X993" s="320">
        <f t="shared" si="371"/>
        <v>0</v>
      </c>
      <c r="Y993" s="770">
        <f t="shared" si="372"/>
        <v>145810</v>
      </c>
      <c r="Z993" s="268" t="s">
        <v>534</v>
      </c>
      <c r="AA993" s="274" t="s">
        <v>412</v>
      </c>
      <c r="AB993" s="274" t="s">
        <v>23</v>
      </c>
      <c r="AC993" s="257" t="s">
        <v>638</v>
      </c>
    </row>
    <row r="994" spans="1:29" ht="20.100000000000001" customHeight="1" x14ac:dyDescent="0.15">
      <c r="A994" s="784"/>
      <c r="B994" s="784"/>
      <c r="C994" s="784"/>
      <c r="D994" s="286"/>
      <c r="E994" s="286"/>
      <c r="F994" s="286"/>
      <c r="G994" s="161" t="s">
        <v>776</v>
      </c>
      <c r="H994" s="284"/>
      <c r="I994" s="283"/>
      <c r="J994" s="626"/>
      <c r="K994" s="283"/>
      <c r="L994" s="626"/>
      <c r="M994" s="164" t="s">
        <v>24</v>
      </c>
      <c r="N994" s="560">
        <v>2585870</v>
      </c>
      <c r="O994" s="286">
        <v>2585870</v>
      </c>
      <c r="P994" s="286">
        <f t="shared" si="363"/>
        <v>0</v>
      </c>
      <c r="Q994" s="286">
        <f t="shared" si="364"/>
        <v>0</v>
      </c>
      <c r="R994" s="286">
        <f t="shared" si="365"/>
        <v>2585870</v>
      </c>
      <c r="S994" s="286">
        <f t="shared" si="366"/>
        <v>0</v>
      </c>
      <c r="T994" s="286">
        <f t="shared" si="367"/>
        <v>0</v>
      </c>
      <c r="U994" s="286">
        <f t="shared" si="368"/>
        <v>2585870</v>
      </c>
      <c r="V994" s="286">
        <f t="shared" si="369"/>
        <v>0</v>
      </c>
      <c r="W994" s="286">
        <f t="shared" si="370"/>
        <v>0</v>
      </c>
      <c r="X994" s="286">
        <f t="shared" si="371"/>
        <v>0</v>
      </c>
      <c r="Y994" s="770">
        <f t="shared" si="372"/>
        <v>2585870</v>
      </c>
      <c r="Z994" s="268" t="s">
        <v>525</v>
      </c>
      <c r="AA994" s="274" t="s">
        <v>412</v>
      </c>
      <c r="AB994" s="274" t="s">
        <v>23</v>
      </c>
      <c r="AC994" s="257" t="s">
        <v>638</v>
      </c>
    </row>
    <row r="995" spans="1:29" ht="20.100000000000001" customHeight="1" x14ac:dyDescent="0.15">
      <c r="A995" s="783"/>
      <c r="B995" s="783"/>
      <c r="C995" s="783"/>
      <c r="D995" s="267"/>
      <c r="E995" s="267"/>
      <c r="F995" s="267"/>
      <c r="G995" s="280" t="s">
        <v>777</v>
      </c>
      <c r="H995" s="275"/>
      <c r="I995" s="259"/>
      <c r="J995" s="271"/>
      <c r="K995" s="259"/>
      <c r="L995" s="271"/>
      <c r="M995" s="220" t="s">
        <v>24</v>
      </c>
      <c r="N995" s="279">
        <v>20177180</v>
      </c>
      <c r="O995" s="139">
        <v>20177180</v>
      </c>
      <c r="P995" s="276">
        <f t="shared" si="363"/>
        <v>0</v>
      </c>
      <c r="Q995" s="267">
        <f t="shared" si="364"/>
        <v>6053154</v>
      </c>
      <c r="R995" s="267">
        <f t="shared" si="365"/>
        <v>14124026</v>
      </c>
      <c r="S995" s="267">
        <f t="shared" si="366"/>
        <v>0</v>
      </c>
      <c r="T995" s="267">
        <f t="shared" si="367"/>
        <v>0</v>
      </c>
      <c r="U995" s="267">
        <f t="shared" si="368"/>
        <v>20177180</v>
      </c>
      <c r="V995" s="267">
        <f t="shared" si="369"/>
        <v>0</v>
      </c>
      <c r="W995" s="267">
        <f t="shared" si="370"/>
        <v>0</v>
      </c>
      <c r="X995" s="267">
        <f t="shared" si="371"/>
        <v>0</v>
      </c>
      <c r="Y995" s="760">
        <f t="shared" si="372"/>
        <v>20177180</v>
      </c>
      <c r="Z995" s="268" t="s">
        <v>567</v>
      </c>
      <c r="AA995" s="274" t="s">
        <v>81</v>
      </c>
      <c r="AB995" s="274" t="s">
        <v>23</v>
      </c>
      <c r="AC995" s="257" t="s">
        <v>636</v>
      </c>
    </row>
    <row r="996" spans="1:29" ht="20.100000000000001" customHeight="1" x14ac:dyDescent="0.15">
      <c r="A996" s="783"/>
      <c r="B996" s="783"/>
      <c r="C996" s="783"/>
      <c r="D996" s="267"/>
      <c r="E996" s="267"/>
      <c r="F996" s="267"/>
      <c r="G996" s="280" t="s">
        <v>778</v>
      </c>
      <c r="H996" s="275"/>
      <c r="I996" s="259"/>
      <c r="J996" s="271"/>
      <c r="K996" s="259"/>
      <c r="L996" s="271"/>
      <c r="M996" s="220" t="s">
        <v>24</v>
      </c>
      <c r="N996" s="279">
        <v>4482040</v>
      </c>
      <c r="O996" s="139">
        <v>4482040</v>
      </c>
      <c r="P996" s="276">
        <f t="shared" si="363"/>
        <v>0</v>
      </c>
      <c r="Q996" s="267">
        <f t="shared" si="364"/>
        <v>1344612</v>
      </c>
      <c r="R996" s="267">
        <f t="shared" si="365"/>
        <v>3137428</v>
      </c>
      <c r="S996" s="267">
        <f t="shared" si="366"/>
        <v>0</v>
      </c>
      <c r="T996" s="267">
        <f t="shared" si="367"/>
        <v>0</v>
      </c>
      <c r="U996" s="267">
        <f t="shared" si="368"/>
        <v>4482040</v>
      </c>
      <c r="V996" s="267">
        <f t="shared" si="369"/>
        <v>0</v>
      </c>
      <c r="W996" s="267">
        <f t="shared" si="370"/>
        <v>0</v>
      </c>
      <c r="X996" s="267">
        <f t="shared" si="371"/>
        <v>0</v>
      </c>
      <c r="Y996" s="760">
        <f t="shared" si="372"/>
        <v>4482040</v>
      </c>
      <c r="Z996" s="268" t="s">
        <v>590</v>
      </c>
      <c r="AA996" s="274" t="s">
        <v>81</v>
      </c>
      <c r="AB996" s="274" t="s">
        <v>23</v>
      </c>
      <c r="AC996" s="257" t="s">
        <v>636</v>
      </c>
    </row>
    <row r="997" spans="1:29" ht="20.100000000000001" customHeight="1" x14ac:dyDescent="0.15">
      <c r="A997" s="783"/>
      <c r="B997" s="783"/>
      <c r="C997" s="783"/>
      <c r="D997" s="267"/>
      <c r="E997" s="267"/>
      <c r="F997" s="267"/>
      <c r="G997" s="280" t="s">
        <v>779</v>
      </c>
      <c r="H997" s="275"/>
      <c r="I997" s="259"/>
      <c r="J997" s="271"/>
      <c r="K997" s="259"/>
      <c r="L997" s="271"/>
      <c r="M997" s="220" t="s">
        <v>24</v>
      </c>
      <c r="N997" s="279">
        <v>7165200</v>
      </c>
      <c r="O997" s="139">
        <v>7165200</v>
      </c>
      <c r="P997" s="276">
        <f t="shared" si="363"/>
        <v>0</v>
      </c>
      <c r="Q997" s="267">
        <f t="shared" si="364"/>
        <v>2149560</v>
      </c>
      <c r="R997" s="267">
        <f t="shared" si="365"/>
        <v>5015640</v>
      </c>
      <c r="S997" s="267">
        <f t="shared" si="366"/>
        <v>0</v>
      </c>
      <c r="T997" s="267">
        <f t="shared" si="367"/>
        <v>0</v>
      </c>
      <c r="U997" s="267">
        <f t="shared" si="368"/>
        <v>7165200</v>
      </c>
      <c r="V997" s="267">
        <f t="shared" si="369"/>
        <v>0</v>
      </c>
      <c r="W997" s="267">
        <f t="shared" si="370"/>
        <v>0</v>
      </c>
      <c r="X997" s="267">
        <f t="shared" si="371"/>
        <v>0</v>
      </c>
      <c r="Y997" s="760">
        <f t="shared" si="372"/>
        <v>7165200</v>
      </c>
      <c r="Z997" s="268" t="s">
        <v>598</v>
      </c>
      <c r="AA997" s="274" t="s">
        <v>81</v>
      </c>
      <c r="AB997" s="274" t="s">
        <v>23</v>
      </c>
      <c r="AC997" s="257" t="s">
        <v>636</v>
      </c>
    </row>
    <row r="998" spans="1:29" ht="20.100000000000001" customHeight="1" x14ac:dyDescent="0.15">
      <c r="A998" s="783"/>
      <c r="B998" s="783"/>
      <c r="C998" s="783"/>
      <c r="D998" s="267"/>
      <c r="E998" s="267"/>
      <c r="F998" s="267"/>
      <c r="G998" s="156" t="s">
        <v>780</v>
      </c>
      <c r="H998" s="275"/>
      <c r="I998" s="259"/>
      <c r="J998" s="271"/>
      <c r="K998" s="259"/>
      <c r="L998" s="271"/>
      <c r="M998" s="623" t="s">
        <v>24</v>
      </c>
      <c r="N998" s="85">
        <v>681150</v>
      </c>
      <c r="O998" s="267">
        <v>681150</v>
      </c>
      <c r="P998" s="276">
        <f t="shared" si="363"/>
        <v>0</v>
      </c>
      <c r="Q998" s="267">
        <f t="shared" si="364"/>
        <v>0</v>
      </c>
      <c r="R998" s="267">
        <f t="shared" si="365"/>
        <v>0</v>
      </c>
      <c r="S998" s="267">
        <f t="shared" si="366"/>
        <v>681150</v>
      </c>
      <c r="T998" s="267">
        <f t="shared" si="367"/>
        <v>0</v>
      </c>
      <c r="U998" s="267">
        <f t="shared" si="368"/>
        <v>681150</v>
      </c>
      <c r="V998" s="267">
        <f t="shared" si="369"/>
        <v>0</v>
      </c>
      <c r="W998" s="267">
        <f t="shared" si="370"/>
        <v>0</v>
      </c>
      <c r="X998" s="267">
        <f t="shared" si="371"/>
        <v>0</v>
      </c>
      <c r="Y998" s="755">
        <f t="shared" si="372"/>
        <v>681150</v>
      </c>
      <c r="Z998" s="268" t="s">
        <v>524</v>
      </c>
      <c r="AA998" s="268" t="s">
        <v>315</v>
      </c>
      <c r="AB998" s="268" t="s">
        <v>493</v>
      </c>
      <c r="AC998" s="257" t="s">
        <v>640</v>
      </c>
    </row>
    <row r="999" spans="1:29" ht="20.100000000000001" customHeight="1" x14ac:dyDescent="0.15">
      <c r="A999" s="783"/>
      <c r="B999" s="783"/>
      <c r="C999" s="783"/>
      <c r="D999" s="267"/>
      <c r="E999" s="267"/>
      <c r="F999" s="267"/>
      <c r="G999" s="345" t="s">
        <v>741</v>
      </c>
      <c r="H999" s="221"/>
      <c r="I999" s="218"/>
      <c r="J999" s="334"/>
      <c r="K999" s="344"/>
      <c r="L999" s="427"/>
      <c r="M999" s="220" t="s">
        <v>24</v>
      </c>
      <c r="N999" s="279">
        <v>186997734</v>
      </c>
      <c r="O999" s="267">
        <v>186997734</v>
      </c>
      <c r="P999" s="267">
        <f t="shared" si="363"/>
        <v>0</v>
      </c>
      <c r="Q999" s="267">
        <f t="shared" si="364"/>
        <v>56099320.199999996</v>
      </c>
      <c r="R999" s="267">
        <f t="shared" si="365"/>
        <v>65449206.899999999</v>
      </c>
      <c r="S999" s="267">
        <f t="shared" si="366"/>
        <v>65449206.899999999</v>
      </c>
      <c r="T999" s="267">
        <f t="shared" si="367"/>
        <v>0</v>
      </c>
      <c r="U999" s="267">
        <f t="shared" si="368"/>
        <v>186997734</v>
      </c>
      <c r="V999" s="267">
        <f t="shared" si="369"/>
        <v>0</v>
      </c>
      <c r="W999" s="267">
        <f t="shared" si="370"/>
        <v>0</v>
      </c>
      <c r="X999" s="267">
        <f t="shared" si="371"/>
        <v>0</v>
      </c>
      <c r="Y999" s="755">
        <f t="shared" si="372"/>
        <v>186997734</v>
      </c>
      <c r="Z999" s="268" t="s">
        <v>543</v>
      </c>
      <c r="AA999" s="268" t="s">
        <v>600</v>
      </c>
      <c r="AB999" s="268" t="s">
        <v>410</v>
      </c>
      <c r="AC999" s="257" t="s">
        <v>693</v>
      </c>
    </row>
    <row r="1000" spans="1:29" ht="20.100000000000001" customHeight="1" x14ac:dyDescent="0.15">
      <c r="A1000" s="783"/>
      <c r="B1000" s="783"/>
      <c r="C1000" s="783"/>
      <c r="D1000" s="267"/>
      <c r="E1000" s="267"/>
      <c r="F1000" s="267"/>
      <c r="G1000" s="345" t="s">
        <v>742</v>
      </c>
      <c r="H1000" s="221"/>
      <c r="I1000" s="218"/>
      <c r="J1000" s="334"/>
      <c r="K1000" s="344"/>
      <c r="L1000" s="427"/>
      <c r="M1000" s="220" t="s">
        <v>24</v>
      </c>
      <c r="N1000" s="279">
        <v>103533888</v>
      </c>
      <c r="O1000" s="267">
        <v>103533888</v>
      </c>
      <c r="P1000" s="267">
        <f t="shared" si="363"/>
        <v>0</v>
      </c>
      <c r="Q1000" s="267">
        <f t="shared" si="364"/>
        <v>31060166.399999999</v>
      </c>
      <c r="R1000" s="267">
        <f t="shared" si="365"/>
        <v>36236860.799999997</v>
      </c>
      <c r="S1000" s="267">
        <f t="shared" si="366"/>
        <v>36236860.799999997</v>
      </c>
      <c r="T1000" s="267">
        <f t="shared" si="367"/>
        <v>0</v>
      </c>
      <c r="U1000" s="267">
        <f t="shared" si="368"/>
        <v>103533887.99999999</v>
      </c>
      <c r="V1000" s="267">
        <f t="shared" si="369"/>
        <v>0</v>
      </c>
      <c r="W1000" s="267">
        <f t="shared" si="370"/>
        <v>0</v>
      </c>
      <c r="X1000" s="267">
        <f t="shared" si="371"/>
        <v>0</v>
      </c>
      <c r="Y1000" s="755">
        <f t="shared" si="372"/>
        <v>103533887.99999999</v>
      </c>
      <c r="Z1000" s="268" t="s">
        <v>543</v>
      </c>
      <c r="AA1000" s="268" t="s">
        <v>600</v>
      </c>
      <c r="AB1000" s="268" t="s">
        <v>410</v>
      </c>
      <c r="AC1000" s="257" t="s">
        <v>693</v>
      </c>
    </row>
    <row r="1001" spans="1:29" ht="20.100000000000001" customHeight="1" x14ac:dyDescent="0.15">
      <c r="A1001" s="783"/>
      <c r="B1001" s="783"/>
      <c r="C1001" s="783"/>
      <c r="D1001" s="267"/>
      <c r="E1001" s="267"/>
      <c r="F1001" s="267"/>
      <c r="G1001" s="625" t="s">
        <v>750</v>
      </c>
      <c r="H1001" s="624"/>
      <c r="I1001" s="218"/>
      <c r="J1001" s="334"/>
      <c r="K1001" s="344"/>
      <c r="L1001" s="427"/>
      <c r="M1001" s="220" t="s">
        <v>24</v>
      </c>
      <c r="N1001" s="279">
        <v>2813500</v>
      </c>
      <c r="O1001" s="267">
        <v>2813500</v>
      </c>
      <c r="P1001" s="267">
        <f t="shared" si="363"/>
        <v>0</v>
      </c>
      <c r="Q1001" s="267">
        <f t="shared" si="364"/>
        <v>0</v>
      </c>
      <c r="R1001" s="267">
        <f t="shared" si="365"/>
        <v>2813500</v>
      </c>
      <c r="S1001" s="267">
        <f t="shared" si="366"/>
        <v>0</v>
      </c>
      <c r="T1001" s="267">
        <f t="shared" si="367"/>
        <v>0</v>
      </c>
      <c r="U1001" s="267">
        <f t="shared" si="368"/>
        <v>2813500</v>
      </c>
      <c r="V1001" s="267">
        <f t="shared" si="369"/>
        <v>0</v>
      </c>
      <c r="W1001" s="267">
        <f t="shared" si="370"/>
        <v>0</v>
      </c>
      <c r="X1001" s="267">
        <f t="shared" si="371"/>
        <v>0</v>
      </c>
      <c r="Y1001" s="755">
        <f t="shared" si="372"/>
        <v>2813500</v>
      </c>
      <c r="Z1001" s="268" t="s">
        <v>682</v>
      </c>
      <c r="AA1001" s="268" t="s">
        <v>412</v>
      </c>
      <c r="AB1001" s="268" t="s">
        <v>410</v>
      </c>
      <c r="AC1001" s="622" t="s">
        <v>751</v>
      </c>
    </row>
    <row r="1002" spans="1:29" ht="20.100000000000001" customHeight="1" x14ac:dyDescent="0.15">
      <c r="A1002" s="783"/>
      <c r="B1002" s="783"/>
      <c r="C1002" s="783"/>
      <c r="D1002" s="267"/>
      <c r="E1002" s="267"/>
      <c r="F1002" s="267"/>
      <c r="G1002" s="625" t="s">
        <v>752</v>
      </c>
      <c r="H1002" s="624"/>
      <c r="I1002" s="218"/>
      <c r="J1002" s="334"/>
      <c r="K1002" s="344"/>
      <c r="L1002" s="427"/>
      <c r="M1002" s="220" t="s">
        <v>24</v>
      </c>
      <c r="N1002" s="279">
        <v>6436750</v>
      </c>
      <c r="O1002" s="267">
        <v>6436750</v>
      </c>
      <c r="P1002" s="267">
        <f t="shared" si="363"/>
        <v>0</v>
      </c>
      <c r="Q1002" s="267">
        <f t="shared" si="364"/>
        <v>0</v>
      </c>
      <c r="R1002" s="267">
        <f t="shared" si="365"/>
        <v>6436750</v>
      </c>
      <c r="S1002" s="267">
        <f t="shared" si="366"/>
        <v>0</v>
      </c>
      <c r="T1002" s="267">
        <f t="shared" si="367"/>
        <v>0</v>
      </c>
      <c r="U1002" s="267">
        <f t="shared" si="368"/>
        <v>6436750</v>
      </c>
      <c r="V1002" s="267">
        <f t="shared" si="369"/>
        <v>0</v>
      </c>
      <c r="W1002" s="267">
        <f t="shared" si="370"/>
        <v>0</v>
      </c>
      <c r="X1002" s="267">
        <f t="shared" si="371"/>
        <v>0</v>
      </c>
      <c r="Y1002" s="755">
        <f t="shared" si="372"/>
        <v>6436750</v>
      </c>
      <c r="Z1002" s="268" t="s">
        <v>687</v>
      </c>
      <c r="AA1002" s="268" t="s">
        <v>412</v>
      </c>
      <c r="AB1002" s="268" t="s">
        <v>410</v>
      </c>
      <c r="AC1002" s="257" t="s">
        <v>680</v>
      </c>
    </row>
    <row r="1003" spans="1:29" ht="20.100000000000001" customHeight="1" x14ac:dyDescent="0.15">
      <c r="A1003" s="783"/>
      <c r="B1003" s="783"/>
      <c r="C1003" s="783"/>
      <c r="D1003" s="267"/>
      <c r="E1003" s="267"/>
      <c r="F1003" s="267"/>
      <c r="G1003" s="625" t="s">
        <v>773</v>
      </c>
      <c r="H1003" s="624"/>
      <c r="I1003" s="218"/>
      <c r="J1003" s="334"/>
      <c r="K1003" s="344"/>
      <c r="L1003" s="427"/>
      <c r="M1003" s="220" t="s">
        <v>24</v>
      </c>
      <c r="N1003" s="279">
        <v>813500</v>
      </c>
      <c r="O1003" s="267">
        <v>813500</v>
      </c>
      <c r="P1003" s="267">
        <f t="shared" si="363"/>
        <v>0</v>
      </c>
      <c r="Q1003" s="267">
        <f t="shared" si="364"/>
        <v>0</v>
      </c>
      <c r="R1003" s="267">
        <f t="shared" si="365"/>
        <v>813500</v>
      </c>
      <c r="S1003" s="267">
        <f t="shared" si="366"/>
        <v>0</v>
      </c>
      <c r="T1003" s="267">
        <f t="shared" si="367"/>
        <v>0</v>
      </c>
      <c r="U1003" s="267">
        <f t="shared" si="368"/>
        <v>813500</v>
      </c>
      <c r="V1003" s="267">
        <f t="shared" si="369"/>
        <v>0</v>
      </c>
      <c r="W1003" s="267">
        <f t="shared" si="370"/>
        <v>0</v>
      </c>
      <c r="X1003" s="267">
        <f t="shared" si="371"/>
        <v>0</v>
      </c>
      <c r="Y1003" s="755">
        <f t="shared" si="372"/>
        <v>813500</v>
      </c>
      <c r="Z1003" s="268" t="s">
        <v>681</v>
      </c>
      <c r="AA1003" s="268" t="s">
        <v>412</v>
      </c>
      <c r="AB1003" s="268" t="s">
        <v>410</v>
      </c>
      <c r="AC1003" s="257" t="s">
        <v>753</v>
      </c>
    </row>
    <row r="1004" spans="1:29" ht="20.100000000000001" customHeight="1" x14ac:dyDescent="0.15">
      <c r="A1004" s="783"/>
      <c r="B1004" s="783"/>
      <c r="C1004" s="783"/>
      <c r="D1004" s="267"/>
      <c r="E1004" s="267"/>
      <c r="F1004" s="267"/>
      <c r="G1004" s="156" t="s">
        <v>781</v>
      </c>
      <c r="H1004" s="275"/>
      <c r="I1004" s="259"/>
      <c r="J1004" s="271"/>
      <c r="K1004" s="259"/>
      <c r="L1004" s="271"/>
      <c r="M1004" s="623" t="s">
        <v>24</v>
      </c>
      <c r="N1004" s="85">
        <v>12200000</v>
      </c>
      <c r="O1004" s="267"/>
      <c r="P1004" s="267">
        <f t="shared" si="363"/>
        <v>12200000</v>
      </c>
      <c r="Q1004" s="267">
        <f>IF(AA1004="국비100%",N1004*100%,IF(AA1004="시도비100%",N1004*0%,IF(AA1004="시군구비100%",N1004*0%,IF(AA1004="국비30%, 시도비70%",N1004*30%,IF(AA1004="국비30%, 시도비20%, 시군구비50%",N1004*30%,IF(AA1004="국비50%, 시도비50%",N1004*50%,IF(AA1004="시도비50%, 시군구비50%",N1004*0%,IF(AA1004="국비30%, 시도비35%, 시군구비35%",N1004*30%))))))))</f>
        <v>3660000</v>
      </c>
      <c r="R1004" s="267">
        <f>IF(AA1004="국비100%",N1004*0%,IF(AA1004="시도비100%",N1004*100%,IF(AA1004="시군구비100%",N1004*0%,IF(AA1004="국비30%, 시도비70%",N1004*70%,IF(AA1004="국비30%, 시도비20%, 시군구비50%",N1004*20%,IF(AA1004="국비50%, 시도비50%",N1004*50%,IF(AA1004="시도비50%, 시군구비50%",N1004*50%,IF(AA1004="국비30%, 시도비35%, 시군구비35%",N1004*35%))))))))</f>
        <v>2440000</v>
      </c>
      <c r="S1004" s="267">
        <f>IF(AA1004="국비100%",N1004*0%,IF(AA1004="시도비100%",N1004*0%,IF(AA1004="시군구비100%",N1004*100%,IF(AA1004="국비30%, 시도비70%",N1004*0%,IF(AA1004="국비30%, 시도비20%, 시군구비50%",N1004*50%,IF(AA1004="국비50%, 시도비50%",N1004*0%,IF(AA1004="시도비50%, 시군구비50%",N1004*50%,IF(AA1004="국비30%, 시도비35%, 시군구비35%",N1004*35%))))))))</f>
        <v>6100000</v>
      </c>
      <c r="T1004" s="267">
        <f t="shared" si="367"/>
        <v>0</v>
      </c>
      <c r="U1004" s="267">
        <f t="shared" si="368"/>
        <v>12200000</v>
      </c>
      <c r="V1004" s="267">
        <f t="shared" si="369"/>
        <v>0</v>
      </c>
      <c r="W1004" s="267">
        <f t="shared" si="370"/>
        <v>0</v>
      </c>
      <c r="X1004" s="267">
        <f t="shared" si="371"/>
        <v>0</v>
      </c>
      <c r="Y1004" s="755">
        <f t="shared" si="372"/>
        <v>12200000</v>
      </c>
      <c r="Z1004" s="274" t="s">
        <v>210</v>
      </c>
      <c r="AA1004" s="268" t="s">
        <v>597</v>
      </c>
      <c r="AB1004" s="274" t="s">
        <v>23</v>
      </c>
      <c r="AC1004" s="257" t="s">
        <v>637</v>
      </c>
    </row>
    <row r="1005" spans="1:29" ht="20.100000000000001" customHeight="1" x14ac:dyDescent="0.15">
      <c r="A1005" s="783"/>
      <c r="B1005" s="783"/>
      <c r="C1005" s="783"/>
      <c r="D1005" s="267"/>
      <c r="E1005" s="267"/>
      <c r="F1005" s="267"/>
      <c r="G1005" s="156" t="s">
        <v>782</v>
      </c>
      <c r="H1005" s="275"/>
      <c r="I1005" s="259"/>
      <c r="J1005" s="271"/>
      <c r="K1005" s="259"/>
      <c r="L1005" s="271"/>
      <c r="M1005" s="623" t="s">
        <v>24</v>
      </c>
      <c r="N1005" s="85">
        <v>41660</v>
      </c>
      <c r="O1005" s="267"/>
      <c r="P1005" s="267">
        <f t="shared" si="363"/>
        <v>41660</v>
      </c>
      <c r="Q1005" s="267">
        <f>IF(AA1005="국비100%",N1005*100%,IF(AA1005="시도비100%",N1005*0%,IF(AA1005="시군구비100%",N1005*0%,IF(AA1005="국비30%, 시도비70%",N1005*30%,IF(AA1005="국비30%, 시도비20%, 시군구비50%",N1005*30%,IF(AA1005="국비50%, 시도비50%",N1005*50%,IF(AA1005="시도비50%, 시군구비50%",N1005*0%,IF(AA1005="국비30%, 시도비35%, 시군구비35%",N1005*30%))))))))</f>
        <v>0</v>
      </c>
      <c r="R1005" s="267">
        <f>IF(AA1005="국비100%",N1005*0%,IF(AA1005="시도비100%",N1005*100%,IF(AA1005="시군구비100%",N1005*0%,IF(AA1005="국비30%, 시도비70%",N1005*70%,IF(AA1005="국비30%, 시도비20%, 시군구비50%",N1005*20%,IF(AA1005="국비50%, 시도비50%",N1005*50%,IF(AA1005="시도비50%, 시군구비50%",N1005*50%,IF(AA1005="국비30%, 시도비35%, 시군구비35%",N1005*35%))))))))</f>
        <v>41660</v>
      </c>
      <c r="S1005" s="267">
        <f>IF(AA1005="국비100%",N1005*0%,IF(AA1005="시도비100%",N1005*0%,IF(AA1005="시군구비100%",N1005*100%,IF(AA1005="국비30%, 시도비70%",N1005*0%,IF(AA1005="국비30%, 시도비20%, 시군구비50%",N1005*50%,IF(AA1005="국비50%, 시도비50%",N1005*0%,IF(AA1005="시도비50%, 시군구비50%",N1005*50%,IF(AA1005="국비30%, 시도비35%, 시군구비35%",N1005*35%))))))))</f>
        <v>0</v>
      </c>
      <c r="T1005" s="267">
        <f t="shared" si="367"/>
        <v>0</v>
      </c>
      <c r="U1005" s="267">
        <f t="shared" si="368"/>
        <v>41660</v>
      </c>
      <c r="V1005" s="267">
        <f t="shared" si="369"/>
        <v>0</v>
      </c>
      <c r="W1005" s="267">
        <f t="shared" si="370"/>
        <v>0</v>
      </c>
      <c r="X1005" s="267">
        <f t="shared" si="371"/>
        <v>0</v>
      </c>
      <c r="Y1005" s="755">
        <f t="shared" si="372"/>
        <v>41660</v>
      </c>
      <c r="Z1005" s="274" t="s">
        <v>184</v>
      </c>
      <c r="AA1005" s="268" t="s">
        <v>412</v>
      </c>
      <c r="AB1005" s="274" t="s">
        <v>23</v>
      </c>
      <c r="AC1005" s="257" t="s">
        <v>637</v>
      </c>
    </row>
    <row r="1006" spans="1:29" ht="20.100000000000001" customHeight="1" x14ac:dyDescent="0.15">
      <c r="A1006" s="783"/>
      <c r="B1006" s="783"/>
      <c r="C1006" s="783"/>
      <c r="D1006" s="267"/>
      <c r="E1006" s="267"/>
      <c r="F1006" s="267"/>
      <c r="G1006" s="156" t="s">
        <v>608</v>
      </c>
      <c r="H1006" s="275"/>
      <c r="I1006" s="259"/>
      <c r="J1006" s="271"/>
      <c r="K1006" s="259"/>
      <c r="L1006" s="271"/>
      <c r="M1006" s="623" t="s">
        <v>24</v>
      </c>
      <c r="N1006" s="279">
        <v>1075650</v>
      </c>
      <c r="O1006" s="267"/>
      <c r="P1006" s="267">
        <f t="shared" si="363"/>
        <v>1075650</v>
      </c>
      <c r="Q1006" s="267">
        <f>IF(AA1006="국비100%",N1006*100%,IF(AA1006="시도비100%",N1006*0%,IF(AA1006="시군구비100%",N1006*0%,IF(AA1006="국비30%, 시도비70%",N1006*30%,IF(AA1006="국비50%, 시도비50%",N1006*50%,IF(AA1006="시도비50%, 시군구비50%",N1006*0%,IF(AA1006="국비30%, 시도비35%, 시군구비35%",N1006*30%)))))))</f>
        <v>0</v>
      </c>
      <c r="R1006" s="267">
        <f>IF(AA1006="국비100%",N1006*0%,IF(AA1006="시도비100%",N1006*100%,IF(AA1006="시군구비100%",N1006*0%,IF(AA1006="국비30%, 시도비70%",N1006*70%,IF(AA1006="국비50%, 시도비50%",N1006*50%,IF(AA1006="시도비50%, 시군구비50%",N1006*50%,IF(AA1006="국비30%, 시도비35%, 시군구비35%",N1006*35%)))))))</f>
        <v>1075650</v>
      </c>
      <c r="S1006" s="267">
        <f>IF(AA1006="국비100%",N1006*0%,IF(AA1006="시도비100%",N1006*0%,IF(AA1006="시군구비100%",N1006*100%,IF(AA1006="국비30%, 시도비70%",N1006*0%,IF(AA1006="국비50%, 시도비50%",N1006*0%,IF(AA1006="시도비50%, 시군구비50%",N1006*50%,IF(AA1006="국비30%, 시도비35%, 시군구비35%",N1006*35%)))))))</f>
        <v>0</v>
      </c>
      <c r="T1006" s="267">
        <f t="shared" si="367"/>
        <v>0</v>
      </c>
      <c r="U1006" s="267">
        <f t="shared" si="368"/>
        <v>1075650</v>
      </c>
      <c r="V1006" s="267">
        <f t="shared" si="369"/>
        <v>0</v>
      </c>
      <c r="W1006" s="267">
        <f t="shared" si="370"/>
        <v>0</v>
      </c>
      <c r="X1006" s="267">
        <f t="shared" si="371"/>
        <v>0</v>
      </c>
      <c r="Y1006" s="760">
        <f t="shared" si="372"/>
        <v>1075650</v>
      </c>
      <c r="Z1006" s="268" t="s">
        <v>609</v>
      </c>
      <c r="AA1006" s="274" t="s">
        <v>412</v>
      </c>
      <c r="AB1006" s="274" t="s">
        <v>23</v>
      </c>
      <c r="AC1006" s="257" t="s">
        <v>638</v>
      </c>
    </row>
    <row r="1007" spans="1:29" ht="20.100000000000001" customHeight="1" x14ac:dyDescent="0.15">
      <c r="A1007" s="783"/>
      <c r="B1007" s="783"/>
      <c r="C1007" s="783"/>
      <c r="D1007" s="267"/>
      <c r="E1007" s="267"/>
      <c r="F1007" s="267"/>
      <c r="G1007" s="155" t="s">
        <v>783</v>
      </c>
      <c r="H1007" s="275"/>
      <c r="I1007" s="259"/>
      <c r="J1007" s="271"/>
      <c r="K1007" s="259"/>
      <c r="L1007" s="271"/>
      <c r="M1007" s="220" t="s">
        <v>24</v>
      </c>
      <c r="N1007" s="85">
        <v>4062330</v>
      </c>
      <c r="O1007" s="267"/>
      <c r="P1007" s="276">
        <f t="shared" si="363"/>
        <v>4062330</v>
      </c>
      <c r="Q1007" s="267">
        <f>IF(AA1007="국비100%",N1007*100%,IF(AA1007="시도비100%",N1007*0%,IF(AA1007="시군구비100%",N1007*0%,IF(AA1007="국비30%, 시도비70%",N1007*30%,IF(AA1007="국비50%, 시도비50%",N1007*50%,IF(AA1007="시도비50%, 시군구비50%",N1007*0%,IF(AA1007="국비30%, 시도비35%, 시군구비35%",N1007*30%)))))))</f>
        <v>1218699</v>
      </c>
      <c r="R1007" s="267">
        <f>IF(AA1007="국비100%",N1007*0%,IF(AA1007="시도비100%",N1007*100%,IF(AA1007="시군구비100%",N1007*0%,IF(AA1007="국비30%, 시도비70%",N1007*70%,IF(AA1007="국비50%, 시도비50%",N1007*50%,IF(AA1007="시도비50%, 시군구비50%",N1007*50%,IF(AA1007="국비30%, 시도비35%, 시군구비35%",N1007*35%)))))))</f>
        <v>2843631</v>
      </c>
      <c r="S1007" s="267">
        <f>IF(AA1007="국비100%",N1007*0%,IF(AA1007="시도비100%",N1007*0%,IF(AA1007="시군구비100%",N1007*100%,IF(AA1007="국비30%, 시도비70%",N1007*0%,IF(AA1007="국비50%, 시도비50%",N1007*0%,IF(AA1007="시도비50%, 시군구비50%",N1007*50%,IF(AA1007="국비30%, 시도비35%, 시군구비35%",N1007*35%)))))))</f>
        <v>0</v>
      </c>
      <c r="T1007" s="267">
        <f t="shared" si="367"/>
        <v>0</v>
      </c>
      <c r="U1007" s="267">
        <f t="shared" si="368"/>
        <v>4062330</v>
      </c>
      <c r="V1007" s="267">
        <f t="shared" si="369"/>
        <v>0</v>
      </c>
      <c r="W1007" s="267">
        <f t="shared" si="370"/>
        <v>0</v>
      </c>
      <c r="X1007" s="267">
        <f t="shared" si="371"/>
        <v>0</v>
      </c>
      <c r="Y1007" s="755">
        <f t="shared" si="372"/>
        <v>4062330</v>
      </c>
      <c r="Z1007" s="268" t="s">
        <v>77</v>
      </c>
      <c r="AA1007" s="274" t="s">
        <v>81</v>
      </c>
      <c r="AB1007" s="274" t="s">
        <v>23</v>
      </c>
      <c r="AC1007" s="257" t="s">
        <v>639</v>
      </c>
    </row>
    <row r="1008" spans="1:29" ht="20.100000000000001" customHeight="1" x14ac:dyDescent="0.15">
      <c r="A1008" s="783"/>
      <c r="B1008" s="783"/>
      <c r="C1008" s="783"/>
      <c r="D1008" s="267"/>
      <c r="E1008" s="267"/>
      <c r="F1008" s="267"/>
      <c r="G1008" s="273" t="s">
        <v>643</v>
      </c>
      <c r="H1008" s="275"/>
      <c r="I1008" s="259"/>
      <c r="J1008" s="271"/>
      <c r="K1008" s="259"/>
      <c r="L1008" s="271"/>
      <c r="M1008" s="278" t="s">
        <v>24</v>
      </c>
      <c r="N1008" s="279">
        <v>45000</v>
      </c>
      <c r="O1008" s="267"/>
      <c r="P1008" s="267">
        <f t="shared" si="363"/>
        <v>45000</v>
      </c>
      <c r="Q1008" s="267">
        <f>IF(AA1008="국비100%",N1008*100%,IF(AA1008="시도비100%",N1008*0%,IF(AA1008="시군구비100%",N1008*0%,IF(AA1008="국비30%, 시도비70%",N1008*30%,IF(AA1008="국비50%, 시도비50%",N1008*50%,IF(AA1008="시도비50%, 시군구비50%",N1008*0%,IF(AA1008="국비30%, 시도비35%, 시군구비35%",N1008*30%)))))))</f>
        <v>0</v>
      </c>
      <c r="R1008" s="267">
        <f>IF(AA1008="국비100%",N1008*0%,IF(AA1008="시도비100%",N1008*100%,IF(AA1008="시군구비100%",N1008*0%,IF(AA1008="국비30%, 시도비70%",N1008*70%,IF(AA1008="국비50%, 시도비50%",N1008*50%,IF(AA1008="시도비50%, 시군구비50%",N1008*50%,IF(AA1008="국비30%, 시도비35%, 시군구비35%",N1008*35%)))))))</f>
        <v>0</v>
      </c>
      <c r="S1008" s="267">
        <f>IF(AA1008="국비100%",N1008*0%,IF(AA1008="시도비100%",N1008*0%,IF(AA1008="시군구비100%",N1008*100%,IF(AA1008="국비30%, 시도비70%",N1008*0%,IF(AA1008="국비50%, 시도비50%",N1008*0%,IF(AA1008="시도비50%, 시군구비50%",N1008*50%,IF(AA1008="국비30%, 시도비35%, 시군구비35%",N1008*35%)))))))</f>
        <v>45000</v>
      </c>
      <c r="T1008" s="267">
        <f t="shared" si="367"/>
        <v>0</v>
      </c>
      <c r="U1008" s="267">
        <f t="shared" si="368"/>
        <v>45000</v>
      </c>
      <c r="V1008" s="267">
        <f t="shared" si="369"/>
        <v>0</v>
      </c>
      <c r="W1008" s="267">
        <f t="shared" si="370"/>
        <v>0</v>
      </c>
      <c r="X1008" s="267">
        <f t="shared" si="371"/>
        <v>0</v>
      </c>
      <c r="Y1008" s="760">
        <f t="shared" si="372"/>
        <v>45000</v>
      </c>
      <c r="Z1008" s="268" t="s">
        <v>606</v>
      </c>
      <c r="AA1008" s="274" t="s">
        <v>607</v>
      </c>
      <c r="AB1008" s="274" t="s">
        <v>23</v>
      </c>
      <c r="AC1008" s="257" t="s">
        <v>619</v>
      </c>
    </row>
    <row r="1009" spans="1:29" ht="20.100000000000001" customHeight="1" x14ac:dyDescent="0.15">
      <c r="A1009" s="783"/>
      <c r="B1009" s="783"/>
      <c r="C1009" s="783"/>
      <c r="D1009" s="267"/>
      <c r="E1009" s="267"/>
      <c r="F1009" s="267"/>
      <c r="G1009" s="156" t="s">
        <v>784</v>
      </c>
      <c r="H1009" s="275"/>
      <c r="I1009" s="259"/>
      <c r="J1009" s="271"/>
      <c r="K1009" s="259"/>
      <c r="L1009" s="271"/>
      <c r="M1009" s="278" t="s">
        <v>24</v>
      </c>
      <c r="N1009" s="85">
        <v>6847500</v>
      </c>
      <c r="O1009" s="267"/>
      <c r="P1009" s="276">
        <f t="shared" si="363"/>
        <v>6847500</v>
      </c>
      <c r="Q1009" s="267">
        <f>IF(AA1009="국비100%",N1009*100%,IF(AA1009="시도비100%",N1009*0%,IF(AA1009="시군구비100%",N1009*0%,IF(AA1009="국비30%, 시도비70%",N1009*30%,IF(AA1009="국비50%, 시도비50%",N1009*50%,IF(AA1009="시도비50%, 시군구비50%",N1009*0%,IF(AA1009="국비30%, 시도비35%, 시군구비35%",N1009*30%)))))))</f>
        <v>2054250</v>
      </c>
      <c r="R1009" s="267">
        <f>IF(AA1009="국비100%",N1009*0%,IF(AA1009="시도비100%",N1009*100%,IF(AA1009="시군구비100%",N1009*0%,IF(AA1009="국비30%, 시도비70%",N1009*70%,IF(AA1009="국비50%, 시도비50%",N1009*50%,IF(AA1009="시도비50%, 시군구비50%",N1009*50%,IF(AA1009="국비30%, 시도비35%, 시군구비35%",N1009*35%)))))))</f>
        <v>2396625</v>
      </c>
      <c r="S1009" s="267">
        <f>IF(AA1009="국비100%",N1009*0%,IF(AA1009="시도비100%",N1009*0%,IF(AA1009="시군구비100%",N1009*100%,IF(AA1009="국비30%, 시도비70%",N1009*0%,IF(AA1009="국비50%, 시도비50%",N1009*0%,IF(AA1009="시도비50%, 시군구비50%",N1009*50%,IF(AA1009="국비30%, 시도비35%, 시군구비35%",N1009*35%)))))))</f>
        <v>2396625</v>
      </c>
      <c r="T1009" s="267">
        <f t="shared" si="367"/>
        <v>0</v>
      </c>
      <c r="U1009" s="267">
        <f t="shared" si="368"/>
        <v>6847500</v>
      </c>
      <c r="V1009" s="267">
        <f t="shared" si="369"/>
        <v>0</v>
      </c>
      <c r="W1009" s="267">
        <f t="shared" si="370"/>
        <v>0</v>
      </c>
      <c r="X1009" s="267">
        <f t="shared" si="371"/>
        <v>0</v>
      </c>
      <c r="Y1009" s="755">
        <f t="shared" si="372"/>
        <v>6847500</v>
      </c>
      <c r="Z1009" s="268" t="s">
        <v>573</v>
      </c>
      <c r="AA1009" s="268" t="s">
        <v>600</v>
      </c>
      <c r="AB1009" s="268" t="s">
        <v>493</v>
      </c>
      <c r="AC1009" s="257" t="s">
        <v>640</v>
      </c>
    </row>
    <row r="1010" spans="1:29" ht="20.100000000000001" customHeight="1" x14ac:dyDescent="0.15">
      <c r="A1010" s="783"/>
      <c r="B1010" s="783"/>
      <c r="C1010" s="783"/>
      <c r="D1010" s="267"/>
      <c r="E1010" s="267"/>
      <c r="F1010" s="267"/>
      <c r="G1010" s="622" t="s">
        <v>785</v>
      </c>
      <c r="H1010" s="275"/>
      <c r="I1010" s="259"/>
      <c r="J1010" s="271"/>
      <c r="K1010" s="259"/>
      <c r="L1010" s="271"/>
      <c r="M1010" s="621" t="s">
        <v>24</v>
      </c>
      <c r="N1010" s="85">
        <v>4519370</v>
      </c>
      <c r="O1010" s="277"/>
      <c r="P1010" s="276">
        <f t="shared" si="363"/>
        <v>4519370</v>
      </c>
      <c r="Q1010" s="267">
        <f>IF(AA1010="국비100%",N1010*100%,IF(AA1010="시도비100%",N1010*0%,IF(AA1010="시군구비100%",N1010*0%,IF(AA1010="국비30%, 시도비70%",N1010*30%,IF(AA1010="국비50%, 시도비50%",N1010*50%,IF(AA1010="시도비50%, 시군구비50%",N1010*0%,IF(AA1010="국비30%, 시도비35%, 시군구비35%",N1010*30%)))))))</f>
        <v>0</v>
      </c>
      <c r="R1010" s="267">
        <f>IF(AA1010="국비100%",N1010*0%,IF(AA1010="시도비100%",N1010*100%,IF(AA1010="시군구비100%",N1010*0%,IF(AA1010="국비30%, 시도비70%",N1010*70%,IF(AA1010="국비50%, 시도비50%",N1010*50%,IF(AA1010="시도비50%, 시군구비50%",N1010*50%,IF(AA1010="국비30%, 시도비35%, 시군구비35%",N1010*35%)))))))</f>
        <v>2259685</v>
      </c>
      <c r="S1010" s="267">
        <f>IF(AA1010="국비100%",N1010*0%,IF(AA1010="시도비100%",N1010*0%,IF(AA1010="시군구비100%",N1010*100%,IF(AA1010="국비30%, 시도비70%",N1010*0%,IF(AA1010="국비50%, 시도비50%",N1010*0%,IF(AA1010="시도비50%, 시군구비50%",N1010*50%,IF(AA1010="국비30%, 시도비35%, 시군구비35%",N1010*35%)))))))</f>
        <v>2259685</v>
      </c>
      <c r="T1010" s="267">
        <f t="shared" si="367"/>
        <v>0</v>
      </c>
      <c r="U1010" s="267">
        <f t="shared" si="368"/>
        <v>4519370</v>
      </c>
      <c r="V1010" s="267">
        <f t="shared" si="369"/>
        <v>0</v>
      </c>
      <c r="W1010" s="267">
        <f t="shared" si="370"/>
        <v>0</v>
      </c>
      <c r="X1010" s="267">
        <f t="shared" si="371"/>
        <v>0</v>
      </c>
      <c r="Y1010" s="755">
        <f t="shared" si="372"/>
        <v>4519370</v>
      </c>
      <c r="Z1010" s="268" t="s">
        <v>241</v>
      </c>
      <c r="AA1010" s="268" t="s">
        <v>180</v>
      </c>
      <c r="AB1010" s="268" t="s">
        <v>493</v>
      </c>
      <c r="AC1010" s="257" t="s">
        <v>642</v>
      </c>
    </row>
    <row r="1011" spans="1:29" ht="20.100000000000001" customHeight="1" x14ac:dyDescent="0.15">
      <c r="A1011" s="783"/>
      <c r="B1011" s="783"/>
      <c r="C1011" s="783"/>
      <c r="D1011" s="267"/>
      <c r="E1011" s="267"/>
      <c r="F1011" s="267"/>
      <c r="G1011" s="273" t="s">
        <v>243</v>
      </c>
      <c r="H1011" s="275"/>
      <c r="I1011" s="259"/>
      <c r="J1011" s="271"/>
      <c r="K1011" s="259"/>
      <c r="L1011" s="271"/>
      <c r="M1011" s="271"/>
      <c r="N1011" s="77"/>
      <c r="O1011" s="267"/>
      <c r="P1011" s="267">
        <f t="shared" si="363"/>
        <v>0</v>
      </c>
      <c r="Q1011" s="267"/>
      <c r="R1011" s="267"/>
      <c r="S1011" s="267"/>
      <c r="T1011" s="267">
        <f t="shared" si="367"/>
        <v>0</v>
      </c>
      <c r="U1011" s="267">
        <f t="shared" si="368"/>
        <v>0</v>
      </c>
      <c r="V1011" s="267"/>
      <c r="W1011" s="267"/>
      <c r="X1011" s="267"/>
      <c r="Y1011" s="755">
        <f t="shared" si="372"/>
        <v>0</v>
      </c>
      <c r="Z1011" s="268"/>
      <c r="AA1011" s="274"/>
      <c r="AB1011" s="274"/>
    </row>
    <row r="1012" spans="1:29" ht="20.100000000000001" customHeight="1" x14ac:dyDescent="0.15">
      <c r="A1012" s="783"/>
      <c r="B1012" s="783"/>
      <c r="C1012" s="783"/>
      <c r="D1012" s="267"/>
      <c r="E1012" s="267"/>
      <c r="F1012" s="267"/>
      <c r="G1012" s="273" t="s">
        <v>786</v>
      </c>
      <c r="H1012" s="275"/>
      <c r="I1012" s="259"/>
      <c r="J1012" s="271"/>
      <c r="K1012" s="259"/>
      <c r="L1012" s="271"/>
      <c r="M1012" s="621" t="s">
        <v>24</v>
      </c>
      <c r="N1012" s="136">
        <v>342890</v>
      </c>
      <c r="O1012" s="267"/>
      <c r="P1012" s="267">
        <f t="shared" si="363"/>
        <v>342890</v>
      </c>
      <c r="Q1012" s="267"/>
      <c r="R1012" s="267"/>
      <c r="S1012" s="267"/>
      <c r="T1012" s="267">
        <f t="shared" si="367"/>
        <v>342890</v>
      </c>
      <c r="U1012" s="267">
        <f t="shared" si="368"/>
        <v>342890</v>
      </c>
      <c r="V1012" s="267"/>
      <c r="W1012" s="267"/>
      <c r="X1012" s="267"/>
      <c r="Y1012" s="755">
        <f t="shared" si="372"/>
        <v>342890</v>
      </c>
      <c r="Z1012" s="268" t="s">
        <v>372</v>
      </c>
      <c r="AA1012" s="274" t="s">
        <v>506</v>
      </c>
      <c r="AB1012" s="274" t="s">
        <v>23</v>
      </c>
      <c r="AC1012" s="257" t="s">
        <v>626</v>
      </c>
    </row>
    <row r="1013" spans="1:29" ht="20.100000000000001" customHeight="1" x14ac:dyDescent="0.15">
      <c r="A1013" s="783"/>
      <c r="B1013" s="783"/>
      <c r="C1013" s="783"/>
      <c r="D1013" s="267"/>
      <c r="E1013" s="267"/>
      <c r="F1013" s="267"/>
      <c r="G1013" s="273" t="s">
        <v>208</v>
      </c>
      <c r="H1013" s="272"/>
      <c r="I1013" s="259"/>
      <c r="J1013" s="262"/>
      <c r="K1013" s="259"/>
      <c r="L1013" s="262"/>
      <c r="M1013" s="271"/>
      <c r="N1013" s="270"/>
      <c r="O1013" s="389"/>
      <c r="P1013" s="389"/>
      <c r="Q1013" s="267"/>
      <c r="R1013" s="267"/>
      <c r="S1013" s="267"/>
      <c r="T1013" s="267"/>
      <c r="U1013" s="267"/>
      <c r="V1013" s="267"/>
      <c r="W1013" s="267"/>
      <c r="X1013" s="267"/>
      <c r="Y1013" s="389"/>
      <c r="Z1013" s="269"/>
      <c r="AA1013" s="268"/>
      <c r="AB1013" s="268"/>
    </row>
    <row r="1014" spans="1:29" ht="20.100000000000001" customHeight="1" x14ac:dyDescent="0.15">
      <c r="A1014" s="783"/>
      <c r="B1014" s="783"/>
      <c r="C1014" s="783"/>
      <c r="D1014" s="267"/>
      <c r="E1014" s="267"/>
      <c r="F1014" s="267"/>
      <c r="G1014" s="273" t="s">
        <v>767</v>
      </c>
      <c r="H1014" s="272"/>
      <c r="I1014" s="259"/>
      <c r="J1014" s="262"/>
      <c r="K1014" s="259"/>
      <c r="L1014" s="262"/>
      <c r="M1014" s="271" t="s">
        <v>24</v>
      </c>
      <c r="N1014" s="270">
        <v>85369</v>
      </c>
      <c r="O1014" s="389">
        <v>85369</v>
      </c>
      <c r="P1014" s="267">
        <f t="shared" ref="P1014:P1020" si="373">N1014-O1014</f>
        <v>0</v>
      </c>
      <c r="Q1014" s="267"/>
      <c r="R1014" s="267"/>
      <c r="S1014" s="267"/>
      <c r="T1014" s="267"/>
      <c r="U1014" s="267">
        <f>SUM(Q1014:T1014)</f>
        <v>0</v>
      </c>
      <c r="V1014" s="267"/>
      <c r="W1014" s="267"/>
      <c r="X1014" s="267">
        <f t="shared" ref="X1014:X1020" si="374">IF(AA1014="수익사업",N1014*100%,N1014*0%)</f>
        <v>85369</v>
      </c>
      <c r="Y1014" s="389">
        <f t="shared" ref="Y1014:Y1020" si="375">SUM(U1014:X1014)</f>
        <v>85369</v>
      </c>
      <c r="Z1014" s="269" t="s">
        <v>363</v>
      </c>
      <c r="AA1014" s="268" t="s">
        <v>507</v>
      </c>
      <c r="AB1014" s="268" t="s">
        <v>23</v>
      </c>
      <c r="AC1014" s="257" t="s">
        <v>15</v>
      </c>
    </row>
    <row r="1015" spans="1:29" ht="20.100000000000001" customHeight="1" x14ac:dyDescent="0.15">
      <c r="A1015" s="783"/>
      <c r="B1015" s="783"/>
      <c r="C1015" s="783"/>
      <c r="D1015" s="267"/>
      <c r="E1015" s="267"/>
      <c r="F1015" s="267"/>
      <c r="G1015" s="273"/>
      <c r="H1015" s="272"/>
      <c r="I1015" s="259"/>
      <c r="J1015" s="262"/>
      <c r="K1015" s="259"/>
      <c r="L1015" s="262"/>
      <c r="M1015" s="271" t="s">
        <v>24</v>
      </c>
      <c r="N1015" s="270">
        <v>2840</v>
      </c>
      <c r="O1015" s="389">
        <v>2840</v>
      </c>
      <c r="P1015" s="267">
        <f t="shared" si="373"/>
        <v>0</v>
      </c>
      <c r="Q1015" s="267"/>
      <c r="R1015" s="267"/>
      <c r="S1015" s="267"/>
      <c r="T1015" s="267"/>
      <c r="U1015" s="267">
        <f>SUM(Q1015:T1015)</f>
        <v>0</v>
      </c>
      <c r="V1015" s="267"/>
      <c r="W1015" s="267"/>
      <c r="X1015" s="267">
        <f t="shared" si="374"/>
        <v>2840</v>
      </c>
      <c r="Y1015" s="389">
        <f t="shared" si="375"/>
        <v>2840</v>
      </c>
      <c r="Z1015" s="269" t="s">
        <v>363</v>
      </c>
      <c r="AA1015" s="268" t="s">
        <v>507</v>
      </c>
      <c r="AB1015" s="268" t="s">
        <v>493</v>
      </c>
      <c r="AC1015" s="257" t="s">
        <v>15</v>
      </c>
    </row>
    <row r="1016" spans="1:29" ht="20.100000000000001" customHeight="1" x14ac:dyDescent="0.15">
      <c r="A1016" s="783"/>
      <c r="B1016" s="783"/>
      <c r="C1016" s="783"/>
      <c r="D1016" s="267"/>
      <c r="E1016" s="267"/>
      <c r="F1016" s="267"/>
      <c r="G1016" s="298" t="s">
        <v>767</v>
      </c>
      <c r="H1016" s="620"/>
      <c r="I1016" s="619"/>
      <c r="J1016" s="618"/>
      <c r="K1016" s="619"/>
      <c r="L1016" s="618"/>
      <c r="M1016" s="617" t="s">
        <v>24</v>
      </c>
      <c r="N1016" s="300">
        <v>1815693</v>
      </c>
      <c r="O1016" s="299">
        <v>1815693</v>
      </c>
      <c r="P1016" s="299">
        <f t="shared" si="373"/>
        <v>0</v>
      </c>
      <c r="Q1016" s="299"/>
      <c r="R1016" s="299"/>
      <c r="S1016" s="299"/>
      <c r="T1016" s="299"/>
      <c r="U1016" s="299"/>
      <c r="V1016" s="299"/>
      <c r="W1016" s="299"/>
      <c r="X1016" s="299">
        <f t="shared" si="374"/>
        <v>1815693</v>
      </c>
      <c r="Y1016" s="768">
        <f t="shared" si="375"/>
        <v>1815693</v>
      </c>
      <c r="Z1016" s="296" t="s">
        <v>768</v>
      </c>
      <c r="AA1016" s="295" t="s">
        <v>761</v>
      </c>
      <c r="AB1016" s="268" t="s">
        <v>410</v>
      </c>
      <c r="AC1016" s="257" t="s">
        <v>766</v>
      </c>
    </row>
    <row r="1017" spans="1:29" ht="20.100000000000001" customHeight="1" x14ac:dyDescent="0.15">
      <c r="A1017" s="783"/>
      <c r="B1017" s="783"/>
      <c r="C1017" s="783"/>
      <c r="D1017" s="267"/>
      <c r="E1017" s="267"/>
      <c r="F1017" s="267"/>
      <c r="G1017" s="298"/>
      <c r="H1017" s="620"/>
      <c r="I1017" s="619"/>
      <c r="J1017" s="618"/>
      <c r="K1017" s="619"/>
      <c r="L1017" s="618"/>
      <c r="M1017" s="617" t="s">
        <v>24</v>
      </c>
      <c r="N1017" s="300">
        <v>664726</v>
      </c>
      <c r="O1017" s="299">
        <v>664726</v>
      </c>
      <c r="P1017" s="299">
        <f t="shared" si="373"/>
        <v>0</v>
      </c>
      <c r="Q1017" s="299"/>
      <c r="R1017" s="299"/>
      <c r="S1017" s="299"/>
      <c r="T1017" s="299"/>
      <c r="U1017" s="299"/>
      <c r="V1017" s="299"/>
      <c r="W1017" s="299"/>
      <c r="X1017" s="299">
        <f t="shared" si="374"/>
        <v>664726</v>
      </c>
      <c r="Y1017" s="768">
        <f t="shared" si="375"/>
        <v>664726</v>
      </c>
      <c r="Z1017" s="296" t="s">
        <v>769</v>
      </c>
      <c r="AA1017" s="295" t="s">
        <v>761</v>
      </c>
      <c r="AB1017" s="268" t="s">
        <v>410</v>
      </c>
      <c r="AC1017" s="257" t="s">
        <v>766</v>
      </c>
    </row>
    <row r="1018" spans="1:29" ht="20.100000000000001" customHeight="1" x14ac:dyDescent="0.15">
      <c r="A1018" s="783"/>
      <c r="B1018" s="783"/>
      <c r="C1018" s="783"/>
      <c r="D1018" s="267"/>
      <c r="E1018" s="267"/>
      <c r="F1018" s="267"/>
      <c r="G1018" s="273" t="s">
        <v>88</v>
      </c>
      <c r="H1018" s="272"/>
      <c r="I1018" s="259"/>
      <c r="J1018" s="262"/>
      <c r="K1018" s="259"/>
      <c r="L1018" s="262"/>
      <c r="M1018" s="271" t="s">
        <v>24</v>
      </c>
      <c r="N1018" s="270">
        <v>50000</v>
      </c>
      <c r="O1018" s="389"/>
      <c r="P1018" s="267">
        <f t="shared" si="373"/>
        <v>50000</v>
      </c>
      <c r="Q1018" s="267"/>
      <c r="R1018" s="267"/>
      <c r="S1018" s="267"/>
      <c r="T1018" s="267"/>
      <c r="U1018" s="267">
        <f>SUM(Q1018:T1018)</f>
        <v>0</v>
      </c>
      <c r="V1018" s="267"/>
      <c r="W1018" s="267"/>
      <c r="X1018" s="267">
        <f t="shared" si="374"/>
        <v>50000</v>
      </c>
      <c r="Y1018" s="389">
        <f t="shared" si="375"/>
        <v>50000</v>
      </c>
      <c r="Z1018" s="269" t="s">
        <v>302</v>
      </c>
      <c r="AA1018" s="268" t="s">
        <v>507</v>
      </c>
      <c r="AB1018" s="268" t="s">
        <v>493</v>
      </c>
      <c r="AC1018" s="257" t="s">
        <v>15</v>
      </c>
    </row>
    <row r="1019" spans="1:29" ht="20.100000000000001" customHeight="1" x14ac:dyDescent="0.15">
      <c r="A1019" s="783"/>
      <c r="B1019" s="783"/>
      <c r="C1019" s="783"/>
      <c r="D1019" s="267"/>
      <c r="E1019" s="267"/>
      <c r="F1019" s="267"/>
      <c r="G1019" s="273"/>
      <c r="H1019" s="272"/>
      <c r="I1019" s="259"/>
      <c r="J1019" s="262"/>
      <c r="K1019" s="259"/>
      <c r="L1019" s="262"/>
      <c r="M1019" s="271" t="s">
        <v>24</v>
      </c>
      <c r="N1019" s="270">
        <v>200000</v>
      </c>
      <c r="O1019" s="389"/>
      <c r="P1019" s="267">
        <f t="shared" si="373"/>
        <v>200000</v>
      </c>
      <c r="Q1019" s="267"/>
      <c r="R1019" s="267"/>
      <c r="S1019" s="267"/>
      <c r="T1019" s="267"/>
      <c r="U1019" s="267">
        <f>SUM(Q1019:T1019)</f>
        <v>0</v>
      </c>
      <c r="V1019" s="267"/>
      <c r="W1019" s="267"/>
      <c r="X1019" s="267">
        <f t="shared" si="374"/>
        <v>200000</v>
      </c>
      <c r="Y1019" s="389">
        <f t="shared" si="375"/>
        <v>200000</v>
      </c>
      <c r="Z1019" s="269" t="s">
        <v>302</v>
      </c>
      <c r="AA1019" s="268" t="s">
        <v>507</v>
      </c>
      <c r="AB1019" s="268" t="s">
        <v>23</v>
      </c>
      <c r="AC1019" s="257" t="s">
        <v>15</v>
      </c>
    </row>
    <row r="1020" spans="1:29" ht="20.100000000000001" customHeight="1" x14ac:dyDescent="0.15">
      <c r="A1020" s="785"/>
      <c r="B1020" s="785"/>
      <c r="C1020" s="785"/>
      <c r="D1020" s="320"/>
      <c r="E1020" s="320"/>
      <c r="F1020" s="320"/>
      <c r="G1020" s="266" t="s">
        <v>52</v>
      </c>
      <c r="H1020" s="243"/>
      <c r="I1020" s="240"/>
      <c r="J1020" s="146"/>
      <c r="K1020" s="240"/>
      <c r="L1020" s="243"/>
      <c r="M1020" s="141" t="s">
        <v>24</v>
      </c>
      <c r="N1020" s="265">
        <v>19657</v>
      </c>
      <c r="O1020" s="567"/>
      <c r="P1020" s="320">
        <f t="shared" si="373"/>
        <v>19657</v>
      </c>
      <c r="Q1020" s="320"/>
      <c r="R1020" s="320"/>
      <c r="S1020" s="320"/>
      <c r="T1020" s="320"/>
      <c r="U1020" s="320">
        <f>SUM(Q1020:T1020)</f>
        <v>0</v>
      </c>
      <c r="V1020" s="320"/>
      <c r="W1020" s="320"/>
      <c r="X1020" s="320">
        <f t="shared" si="374"/>
        <v>19657</v>
      </c>
      <c r="Y1020" s="567">
        <f t="shared" si="375"/>
        <v>19657</v>
      </c>
      <c r="Z1020" s="616" t="s">
        <v>302</v>
      </c>
      <c r="AA1020" s="264" t="s">
        <v>507</v>
      </c>
      <c r="AB1020" s="264" t="s">
        <v>23</v>
      </c>
      <c r="AC1020" s="257" t="s">
        <v>15</v>
      </c>
    </row>
    <row r="1021" spans="1:29" x14ac:dyDescent="0.15">
      <c r="G1021" s="615"/>
      <c r="H1021" s="614"/>
      <c r="I1021" s="614"/>
      <c r="J1021" s="614"/>
      <c r="K1021" s="614"/>
      <c r="L1021" s="614"/>
      <c r="M1021" s="614"/>
      <c r="N1021" s="614"/>
    </row>
    <row r="1022" spans="1:29" x14ac:dyDescent="0.15">
      <c r="G1022" s="615"/>
      <c r="H1022" s="614"/>
      <c r="I1022" s="614"/>
      <c r="J1022" s="614"/>
      <c r="K1022" s="614"/>
      <c r="L1022" s="614"/>
      <c r="M1022" s="614"/>
      <c r="N1022" s="614"/>
    </row>
    <row r="1023" spans="1:29" x14ac:dyDescent="0.15">
      <c r="G1023" s="615"/>
      <c r="H1023" s="614"/>
      <c r="I1023" s="614"/>
      <c r="J1023" s="614"/>
      <c r="K1023" s="614"/>
      <c r="L1023" s="614"/>
      <c r="M1023" s="614"/>
      <c r="N1023" s="614"/>
    </row>
    <row r="1024" spans="1:29" x14ac:dyDescent="0.15">
      <c r="G1024" s="615"/>
      <c r="H1024" s="614"/>
      <c r="I1024" s="614"/>
      <c r="J1024" s="614"/>
      <c r="K1024" s="614"/>
      <c r="L1024" s="614"/>
      <c r="M1024" s="614"/>
      <c r="N1024" s="614"/>
    </row>
  </sheetData>
  <sheetProtection sheet="1" objects="1" scenarios="1"/>
  <autoFilter ref="A4:AC1020" xr:uid="{00000000-0009-0000-0000-000006000000}">
    <filterColumn colId="0" showButton="0"/>
    <filterColumn colId="1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</autoFilter>
  <mergeCells count="19">
    <mergeCell ref="Y4:Y5"/>
    <mergeCell ref="Z4:Z5"/>
    <mergeCell ref="AA4:AA5"/>
    <mergeCell ref="AB4:AB5"/>
    <mergeCell ref="AC4:AC5"/>
    <mergeCell ref="A1:X1"/>
    <mergeCell ref="A2:N2"/>
    <mergeCell ref="A4:C4"/>
    <mergeCell ref="D4:D5"/>
    <mergeCell ref="E4:E5"/>
    <mergeCell ref="F4:F5"/>
    <mergeCell ref="G4:X4"/>
    <mergeCell ref="G5:N5"/>
    <mergeCell ref="B970:C970"/>
    <mergeCell ref="A6:C6"/>
    <mergeCell ref="B7:C7"/>
    <mergeCell ref="B449:C449"/>
    <mergeCell ref="B462:C462"/>
    <mergeCell ref="B964:C964"/>
  </mergeCells>
  <phoneticPr fontId="16" type="noConversion"/>
  <printOptions horizontalCentered="1"/>
  <pageMargins left="0.39347222447395325" right="0.39347222447395325" top="0.59041666984558105" bottom="0.59041666984558105" header="0.59041666984558105" footer="0.59041666984558105"/>
  <pageSetup paperSize="9" scale="74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383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 지정된 범위</vt:lpstr>
      </vt:variant>
      <vt:variant>
        <vt:i4>8</vt:i4>
      </vt:variant>
    </vt:vector>
  </HeadingPairs>
  <TitlesOfParts>
    <vt:vector size="13" baseType="lpstr">
      <vt:lpstr>표지</vt:lpstr>
      <vt:lpstr>1. 예산총칙</vt:lpstr>
      <vt:lpstr>2. 세입·세출 총괄표</vt:lpstr>
      <vt:lpstr>3-1. 세입명세서</vt:lpstr>
      <vt:lpstr>3-2. 세출명세서</vt:lpstr>
      <vt:lpstr>'1. 예산총칙'!Print_Area</vt:lpstr>
      <vt:lpstr>'2. 세입·세출 총괄표'!Print_Area</vt:lpstr>
      <vt:lpstr>'3-1. 세입명세서'!Print_Area</vt:lpstr>
      <vt:lpstr>'3-2. 세출명세서'!Print_Area</vt:lpstr>
      <vt:lpstr>표지!Print_Area</vt:lpstr>
      <vt:lpstr>'2. 세입·세출 총괄표'!Print_Titles</vt:lpstr>
      <vt:lpstr>'3-1. 세입명세서'!Print_Titles</vt:lpstr>
      <vt:lpstr>'3-2. 세출명세서'!Print_Titles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41</cp:revision>
  <cp:lastPrinted>2021-11-17T02:05:47Z</cp:lastPrinted>
  <dcterms:created xsi:type="dcterms:W3CDTF">2007-06-14T07:33:48Z</dcterms:created>
  <dcterms:modified xsi:type="dcterms:W3CDTF">2022-03-25T07:10:52Z</dcterms:modified>
  <cp:version>1000.0100.01</cp:version>
</cp:coreProperties>
</file>